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/>
  <xr:revisionPtr revIDLastSave="0" documentId="13_ncr:1_{B2AB2852-F2DB-4F6F-87A8-8B8784559CBC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2013" sheetId="2" r:id="rId1"/>
    <sheet name="2014" sheetId="3" r:id="rId2"/>
    <sheet name="2015" sheetId="1" r:id="rId3"/>
    <sheet name="2015 internacional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B" localSheetId="2">[1]FRECEFECBAILEYS!#REF!</definedName>
    <definedName name="\B">[1]FRECEFECBAILEYS!#REF!</definedName>
    <definedName name="\P" localSheetId="2">[1]FRECEFECBAILEYS!#REF!</definedName>
    <definedName name="\P">[1]FRECEFECBAILEYS!#REF!</definedName>
    <definedName name="\z">#REF!</definedName>
    <definedName name="____ana1">[2]isla97!$A$17:$T$355</definedName>
    <definedName name="____ANA98">[2]ISLA98!$A$3:$R$574</definedName>
    <definedName name="____E3">#REF!</definedName>
    <definedName name="____res2">#REF!</definedName>
    <definedName name="___ana1">[2]isla97!$A$17:$T$355</definedName>
    <definedName name="___ANA98">[2]ISLA98!$A$3:$R$574</definedName>
    <definedName name="___E3" localSheetId="2">#REF!</definedName>
    <definedName name="___E3">#REF!</definedName>
    <definedName name="___RCA2">[0]!___RCA2</definedName>
    <definedName name="___res2" localSheetId="2">#REF!</definedName>
    <definedName name="___res2">#REF!</definedName>
    <definedName name="__ana1">[2]isla97!$A$17:$T$355</definedName>
    <definedName name="__ANA98">[2]ISLA98!$A$3:$R$574</definedName>
    <definedName name="__E3" localSheetId="2">#REF!</definedName>
    <definedName name="__E3">#REF!</definedName>
    <definedName name="__RCA2" localSheetId="2">[0]!__RCA2</definedName>
    <definedName name="__RCA2">'2015'!__RCA2</definedName>
    <definedName name="__res2" localSheetId="2">#REF!</definedName>
    <definedName name="__res2">#REF!</definedName>
    <definedName name="_ana1">[2]isla97!$A$17:$T$355</definedName>
    <definedName name="_ANA98">[2]ISLA98!$A$3:$R$574</definedName>
    <definedName name="_E3" localSheetId="2">#REF!</definedName>
    <definedName name="_E3">#REF!</definedName>
    <definedName name="_xlnm._FilterDatabase" localSheetId="2" hidden="1">'2015'!$C$192:$E$296</definedName>
    <definedName name="_RCA2" localSheetId="2">'2015'!_RCA2</definedName>
    <definedName name="_RCA2">[0]!_RCA2</definedName>
    <definedName name="_res2" localSheetId="2">#REF!</definedName>
    <definedName name="_res2">#REF!</definedName>
    <definedName name="a" localSheetId="2">'2015'!a</definedName>
    <definedName name="A">#REF!</definedName>
    <definedName name="A_impresión_IM" localSheetId="2">#REF!</definedName>
    <definedName name="A_impresión_IM">#REF!</definedName>
    <definedName name="AA" localSheetId="2">#REF!</definedName>
    <definedName name="AA">#REF!</definedName>
    <definedName name="aaa">#REF!</definedName>
    <definedName name="aero">[3]madre!$A$21:$O$52</definedName>
    <definedName name="aero1">[3]madre!$A$19:$O$52</definedName>
    <definedName name="aero2">[3]madre!$A$19:$O$84</definedName>
    <definedName name="ana" localSheetId="2">#REF!</definedName>
    <definedName name="ana">#REF!</definedName>
    <definedName name="ANITA">#REF!</definedName>
    <definedName name="AOPIJAOP">#REF!</definedName>
    <definedName name="_xlnm.Print_Area" localSheetId="2">'2015'!$B$1:$F$301</definedName>
    <definedName name="asdfds" localSheetId="2">'2015'!asdfds</definedName>
    <definedName name="asdfds">[0]!asdfds</definedName>
    <definedName name="ASDRT" localSheetId="2">[4]FRECEFECBAILEYS!#REF!</definedName>
    <definedName name="ASDRT">[4]FRECEFECBAILEYS!#REF!</definedName>
    <definedName name="ASER" localSheetId="2">[5]FRECEFECBAILEYS!#REF!</definedName>
    <definedName name="ASER">[5]FRECEFECBAILEYS!#REF!</definedName>
    <definedName name="asf">#REF!</definedName>
    <definedName name="AST" localSheetId="2">[4]FRECEFECBAILEYS!#REF!</definedName>
    <definedName name="AST">[4]FRECEFECBAILEYS!#REF!</definedName>
    <definedName name="av" localSheetId="2">#REF!</definedName>
    <definedName name="av">#REF!</definedName>
    <definedName name="b">'[6]AUD marca TVE'!$A$5:$K$100</definedName>
    <definedName name="Base_de_datoss" localSheetId="2">[7]REV!#REF!</definedName>
    <definedName name="Base_de_datoss">[7]REV!#REF!</definedName>
    <definedName name="_xlnm.Database" localSheetId="2">#REF!</definedName>
    <definedName name="_xlnm.Database">#REF!</definedName>
    <definedName name="CALENDAR">[8]FRECEFECBAILEYS!$C$17:$T$45</definedName>
    <definedName name="CATV" localSheetId="2">#REF!</definedName>
    <definedName name="CATV">#REF!</definedName>
    <definedName name="criterio" localSheetId="2">[9]REV!#REF!</definedName>
    <definedName name="criterio">[9]REV!#REF!</definedName>
    <definedName name="_xlnm.Criteria" localSheetId="2">[7]REV!#REF!</definedName>
    <definedName name="_xlnm.Criteria">[7]REV!#REF!</definedName>
    <definedName name="Criterioss" localSheetId="2">[7]REV!#REF!</definedName>
    <definedName name="Criterioss">[7]REV!#REF!</definedName>
    <definedName name="d" localSheetId="2">#REF!</definedName>
    <definedName name="d">#REF!</definedName>
    <definedName name="DLDLDL">#REF!</definedName>
    <definedName name="EF">#REF!</definedName>
    <definedName name="EFICRF" localSheetId="2">#REF!</definedName>
    <definedName name="EFICRF">#REF!</definedName>
    <definedName name="EG">#REF!</definedName>
    <definedName name="elena1" localSheetId="2">'[10]OTICO 2000 OK'!#REF!</definedName>
    <definedName name="elena1">'[10]OTICO 2000 OK'!#REF!</definedName>
    <definedName name="elena2" localSheetId="2">'[10]OTICO 2000 OK'!#REF!</definedName>
    <definedName name="elena2">'[10]OTICO 2000 OK'!#REF!</definedName>
    <definedName name="eva">#REF!</definedName>
    <definedName name="evaluacion">#REF!</definedName>
    <definedName name="FACTUR">[11]FRECEFECBAILEYS!$C$17:$T$45</definedName>
    <definedName name="fdsdsdfs">#REF!</definedName>
    <definedName name="FF">#REF!</definedName>
    <definedName name="FR">#REF!</definedName>
    <definedName name="FREQ">[12]FRECEFECBAILEYS!$C$15:$S$47</definedName>
    <definedName name="gg" localSheetId="2">#REF!</definedName>
    <definedName name="gg">#REF!</definedName>
    <definedName name="GRAF">#N/A</definedName>
    <definedName name="GRP" localSheetId="2">[13]FRECEFECBAILEYS!#REF!</definedName>
    <definedName name="GRP">[13]FRECEFECBAILEYS!#REF!</definedName>
    <definedName name="grpssemana" localSheetId="2">#REF!</definedName>
    <definedName name="grpssemana">#REF!</definedName>
    <definedName name="HALC97">[2]poralcon97!$A$2:$T$832</definedName>
    <definedName name="HALCON98">[2]PORT98HALC!$A$2:$P$484</definedName>
    <definedName name="hh" localSheetId="2">[1]FRECEFECBAILEYS!#REF!</definedName>
    <definedName name="hh">[1]FRECEFECBAILEYS!#REF!</definedName>
    <definedName name="HOLA" localSheetId="2">#REF!</definedName>
    <definedName name="HOLA">#REF!</definedName>
    <definedName name="hola2">#REF!</definedName>
    <definedName name="hombres">#REF!</definedName>
    <definedName name="HTML_CodePage" hidden="1">1252</definedName>
    <definedName name="HTML_Control" localSheetId="2" hidden="1">{"'mayo'!$A$1:$AO$202"}</definedName>
    <definedName name="HTML_Control" hidden="1">{"'mayo'!$A$1:$AO$202"}</definedName>
    <definedName name="HTML_Description" hidden="1">""</definedName>
    <definedName name="HTML_Email" hidden="1">""</definedName>
    <definedName name="HTML_Header" hidden="1">"mayo"</definedName>
    <definedName name="HTML_LastUpdate" hidden="1">"21/04/97"</definedName>
    <definedName name="HTML_LineAfter" hidden="1">TRUE</definedName>
    <definedName name="HTML_LineBefore" hidden="1">TRUE</definedName>
    <definedName name="HTML_Name" hidden="1">"VIVES RADIO S.A."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"PRUEBA"</definedName>
    <definedName name="HUT">[14]FRECEFECBAILEYS!$C$17:$T$45</definedName>
    <definedName name="HUTI" localSheetId="2">[4]FRECEFECBAILEYS!#REF!</definedName>
    <definedName name="HUTI">[4]FRECEFECBAILEYS!#REF!</definedName>
    <definedName name="INI0" localSheetId="2">'2015'!INI0</definedName>
    <definedName name="INI0">[0]!INI0</definedName>
    <definedName name="ink" localSheetId="2">[5]FRECEFECBAILEYS!#REF!</definedName>
    <definedName name="ink">[5]FRECEFECBAILEYS!#REF!</definedName>
    <definedName name="INPUT">[12]FRECEFECBAILEYS!$C$17:$T$45</definedName>
    <definedName name="J" localSheetId="2">#REF!</definedName>
    <definedName name="J">#REF!</definedName>
    <definedName name="jaz">#REF!</definedName>
    <definedName name="JAZSI" localSheetId="2">#REF!</definedName>
    <definedName name="JAZSI">#REF!</definedName>
    <definedName name="lo">+'[15]Pr-SeleccSop'!$P$20+'[15]Pr-SeleccSop'!$P$55+'[15]Pr-SeleccSop'!$P$80+'[15]Pr-SeleccSop'!$P$82+'[15]Pr-SeleccSop'!$P$83+'[15]Pr-SeleccSop'!$P$84+'[15]Pr-SeleccSop'!$P$85+'[15]Pr-SeleccSop'!$P$89+'[15]Pr-SeleccSop'!$P$91+'[15]Pr-SeleccSop'!$P$93+'[15]Pr-SeleccSop'!$P$101+'[15]Pr-SeleccSop'!$P$116</definedName>
    <definedName name="m">#REF!</definedName>
    <definedName name="MacroPegaMinutosPrimeTimeLargo" localSheetId="2">'2015'!MacroPegaMinutosPrimeTimeLargo</definedName>
    <definedName name="MacroPegaMinutosPrimeTimeLargo">[0]!MacroPegaMinutosPrimeTimeLargo</definedName>
    <definedName name="manpower" localSheetId="2">#REF!</definedName>
    <definedName name="manpower">#REF!</definedName>
    <definedName name="MATERIAL">#REF!</definedName>
    <definedName name="metro" localSheetId="2">[5]FRECEFECBAILEYS!#REF!</definedName>
    <definedName name="metro">[5]FRECEFECBAILEYS!#REF!</definedName>
    <definedName name="mich4ola">#REF!</definedName>
    <definedName name="michedist">#REF!</definedName>
    <definedName name="michelin">#REF!</definedName>
    <definedName name="MIMI">#REF!</definedName>
    <definedName name="ÑLUFLIYF" localSheetId="2">#REF!</definedName>
    <definedName name="ÑLUFLIYF">#REF!</definedName>
    <definedName name="ñññ" localSheetId="2">+#REF!+#REF!+#REF!+#REF!+#REF!+#REF!+#REF!+#REF!+#REF!+#REF!+#REF!+#REF!</definedName>
    <definedName name="ñññ">+#REF!+#REF!+#REF!+#REF!+#REF!+#REF!+#REF!+#REF!+#REF!+#REF!+#REF!+#REF!</definedName>
    <definedName name="ola" localSheetId="2">'2015'!ola</definedName>
    <definedName name="ola">[0]!ola</definedName>
    <definedName name="op" localSheetId="2">[4]FRECEFECBAILEYS!#REF!</definedName>
    <definedName name="op">[4]FRECEFECBAILEYS!#REF!</definedName>
    <definedName name="OPTICO" localSheetId="2">[8]FRECEFECBAILEYS!$C$15:$S$47</definedName>
    <definedName name="OPTICO">[8]FRECEFECBAILEYS!$C$15:$S$47</definedName>
    <definedName name="otra">#REF!</definedName>
    <definedName name="otros" localSheetId="2">[4]FRECEFECBAILEYS!#REF!</definedName>
    <definedName name="otros">[4]FRECEFECBAILEYS!#REF!</definedName>
    <definedName name="PARRILLA_COMPLETA">#REF!</definedName>
    <definedName name="PG3_CANTIDADDESEMANAS">#REF!</definedName>
    <definedName name="PG3_DESCUENTOS">#REF!</definedName>
    <definedName name="PG3_IMPORTEBRUTO">#REF!</definedName>
    <definedName name="PG3_IMPORTENETO">#REF!</definedName>
    <definedName name="PG3_IMPORTESEMANAS">#REF!</definedName>
    <definedName name="PG3_RECARGOS">#REF!</definedName>
    <definedName name="PG4_DETALLEPORSEMANA10">#REF!</definedName>
    <definedName name="PG4_DETALLEPORSEMANA11">#REF!</definedName>
    <definedName name="PG4_DETALLEPORSEMANA12">#REF!</definedName>
    <definedName name="PG4_DETALLEPORSEMANA13">#REF!</definedName>
    <definedName name="PG4_DETALLEPORSEMANA14">#REF!</definedName>
    <definedName name="PG4_DETALLEPORSEMANA15">#REF!</definedName>
    <definedName name="PG4_DETALLEPORSEMANA16">#REF!</definedName>
    <definedName name="PG4_DETALLEPORSEMANA17">#REF!</definedName>
    <definedName name="PG4_DETALLEPORSEMANA18">#REF!</definedName>
    <definedName name="PG4_DETALLEPORSEMANA19">#REF!</definedName>
    <definedName name="PG4_DETALLEPORSEMANA20">#REF!</definedName>
    <definedName name="PG4_DETALLEPORSEMANA21">#REF!</definedName>
    <definedName name="PG4_DETALLEPORSEMANA22">#REF!</definedName>
    <definedName name="PG4_DETALLEPORSEMANA23">#REF!</definedName>
    <definedName name="PG4_DETALLEPORSEMANA24">#REF!</definedName>
    <definedName name="PG4_DETALLEPORSEMANA25">#REF!</definedName>
    <definedName name="PG4_DETALLEPORSEMANA26">#REF!</definedName>
    <definedName name="PG4_DETALLEPORSEMANA27">#REF!</definedName>
    <definedName name="PG4_DETALLEPORSEMANA28">#REF!</definedName>
    <definedName name="PG4_DETALLEPORSEMANA29">#REF!</definedName>
    <definedName name="PG4_DETALLEPORSEMANA3">#REF!</definedName>
    <definedName name="PG4_DETALLEPORSEMANA30">#REF!</definedName>
    <definedName name="PG4_DETALLEPORSEMANA31">#REF!</definedName>
    <definedName name="PG4_DETALLEPORSEMANA32">#REF!</definedName>
    <definedName name="PG4_DETALLEPORSEMANA33">#REF!</definedName>
    <definedName name="PG4_DETALLEPORSEMANA34">#REF!</definedName>
    <definedName name="PG4_DETALLEPORSEMANA35">#REF!</definedName>
    <definedName name="PG4_DETALLEPORSEMANA36">#REF!</definedName>
    <definedName name="PG4_DETALLEPORSEMANA37">#REF!</definedName>
    <definedName name="PG4_DETALLEPORSEMANA38">#REF!</definedName>
    <definedName name="PG4_DETALLEPORSEMANA39">#REF!</definedName>
    <definedName name="PG4_DETALLEPORSEMANA4">#REF!</definedName>
    <definedName name="PG4_DETALLEPORSEMANA40">#REF!</definedName>
    <definedName name="PG4_DETALLEPORSEMANA41">#REF!</definedName>
    <definedName name="PG4_DETALLEPORSEMANA42">#REF!</definedName>
    <definedName name="PG4_DETALLEPORSEMANA43">#REF!</definedName>
    <definedName name="PG4_DETALLEPORSEMANA44">#REF!</definedName>
    <definedName name="PG4_DETALLEPORSEMANA45">#REF!</definedName>
    <definedName name="PG4_DETALLEPORSEMANA46">#REF!</definedName>
    <definedName name="PG4_DETALLEPORSEMANA47">#REF!</definedName>
    <definedName name="PG4_DETALLEPORSEMANA48">#REF!</definedName>
    <definedName name="PG4_DETALLEPORSEMANA49">#REF!</definedName>
    <definedName name="PG4_DETALLEPORSEMANA5">#REF!</definedName>
    <definedName name="PG4_DETALLEPORSEMANA50">#REF!</definedName>
    <definedName name="PG4_DETALLEPORSEMANA51">#REF!</definedName>
    <definedName name="PG4_DETALLEPORSEMANA52">#REF!</definedName>
    <definedName name="PG4_DETALLEPORSEMANA53">#REF!</definedName>
    <definedName name="PG4_DETALLEPORSEMANA6">#REF!</definedName>
    <definedName name="PG4_DETALLEPORSEMANA7">#REF!</definedName>
    <definedName name="PG4_DETALLEPORSEMANA8">#REF!</definedName>
    <definedName name="PG4_DETALLEPORSEMANA9">#REF!</definedName>
    <definedName name="PG4_IMPORTETOTAL_SEMANA10">#REF!</definedName>
    <definedName name="PG4_IMPORTETOTAL_SEMANA11">#REF!</definedName>
    <definedName name="PG4_IMPORTETOTAL_SEMANA12">#REF!</definedName>
    <definedName name="PG4_IMPORTETOTAL_SEMANA13">#REF!</definedName>
    <definedName name="PG4_IMPORTETOTAL_SEMANA14">#REF!</definedName>
    <definedName name="PG4_IMPORTETOTAL_SEMANA15">#REF!</definedName>
    <definedName name="PG4_IMPORTETOTAL_SEMANA16">#REF!</definedName>
    <definedName name="PG4_IMPORTETOTAL_SEMANA17">#REF!</definedName>
    <definedName name="PG4_IMPORTETOTAL_SEMANA18">#REF!</definedName>
    <definedName name="PG4_IMPORTETOTAL_SEMANA19">#REF!</definedName>
    <definedName name="PG4_IMPORTETOTAL_SEMANA20">#REF!</definedName>
    <definedName name="PG4_IMPORTETOTAL_SEMANA21">#REF!</definedName>
    <definedName name="PG4_IMPORTETOTAL_SEMANA22">#REF!</definedName>
    <definedName name="PG4_IMPORTETOTAL_SEMANA23">#REF!</definedName>
    <definedName name="PG4_IMPORTETOTAL_SEMANA24">#REF!</definedName>
    <definedName name="PG4_IMPORTETOTAL_SEMANA25">#REF!</definedName>
    <definedName name="PG4_IMPORTETOTAL_SEMANA26">#REF!</definedName>
    <definedName name="PG4_IMPORTETOTAL_SEMANA27">#REF!</definedName>
    <definedName name="PG4_IMPORTETOTAL_SEMANA28">#REF!</definedName>
    <definedName name="PG4_IMPORTETOTAL_SEMANA29">#REF!</definedName>
    <definedName name="PG4_IMPORTETOTAL_SEMANA3">#REF!</definedName>
    <definedName name="PG4_IMPORTETOTAL_SEMANA30">#REF!</definedName>
    <definedName name="PG4_IMPORTETOTAL_SEMANA31">#REF!</definedName>
    <definedName name="PG4_IMPORTETOTAL_SEMANA32">#REF!</definedName>
    <definedName name="PG4_IMPORTETOTAL_SEMANA33">#REF!</definedName>
    <definedName name="PG4_IMPORTETOTAL_SEMANA34">#REF!</definedName>
    <definedName name="PG4_IMPORTETOTAL_SEMANA35">#REF!</definedName>
    <definedName name="PG4_IMPORTETOTAL_SEMANA36">#REF!</definedName>
    <definedName name="PG4_IMPORTETOTAL_SEMANA37">#REF!</definedName>
    <definedName name="PG4_IMPORTETOTAL_SEMANA38">#REF!</definedName>
    <definedName name="PG4_IMPORTETOTAL_SEMANA39">#REF!</definedName>
    <definedName name="PG4_IMPORTETOTAL_SEMANA4">#REF!</definedName>
    <definedName name="PG4_IMPORTETOTAL_SEMANA40">#REF!</definedName>
    <definedName name="PG4_IMPORTETOTAL_SEMANA41">#REF!</definedName>
    <definedName name="PG4_IMPORTETOTAL_SEMANA42">#REF!</definedName>
    <definedName name="PG4_IMPORTETOTAL_SEMANA43">#REF!</definedName>
    <definedName name="PG4_IMPORTETOTAL_SEMANA44">#REF!</definedName>
    <definedName name="PG4_IMPORTETOTAL_SEMANA45">#REF!</definedName>
    <definedName name="PG4_IMPORTETOTAL_SEMANA46">#REF!</definedName>
    <definedName name="PG4_IMPORTETOTAL_SEMANA47">#REF!</definedName>
    <definedName name="PG4_IMPORTETOTAL_SEMANA48">#REF!</definedName>
    <definedName name="PG4_IMPORTETOTAL_SEMANA49">#REF!</definedName>
    <definedName name="PG4_IMPORTETOTAL_SEMANA5">#REF!</definedName>
    <definedName name="PG4_IMPORTETOTAL_SEMANA50">#REF!</definedName>
    <definedName name="PG4_IMPORTETOTAL_SEMANA51">#REF!</definedName>
    <definedName name="PG4_IMPORTETOTAL_SEMANA52">#REF!</definedName>
    <definedName name="PG4_IMPORTETOTAL_SEMANA53">#REF!</definedName>
    <definedName name="PG4_IMPORTETOTAL_SEMANA6">#REF!</definedName>
    <definedName name="PG4_IMPORTETOTAL_SEMANA7">#REF!</definedName>
    <definedName name="PG4_IMPORTETOTAL_SEMANA8">#REF!</definedName>
    <definedName name="PG4_IMPORTETOTAL_SEMANA9">#REF!</definedName>
    <definedName name="PG4_PANTALLASTOTAL_SEMANA10">#REF!</definedName>
    <definedName name="PG4_PANTALLASTOTAL_SEMANA11">#REF!</definedName>
    <definedName name="PG4_PANTALLASTOTAL_SEMANA12">#REF!</definedName>
    <definedName name="PG4_PANTALLASTOTAL_SEMANA13">#REF!</definedName>
    <definedName name="PG4_PANTALLASTOTAL_SEMANA14">#REF!</definedName>
    <definedName name="PG4_PANTALLASTOTAL_SEMANA15">#REF!</definedName>
    <definedName name="PG4_PANTALLASTOTAL_SEMANA16">#REF!</definedName>
    <definedName name="PG4_PANTALLASTOTAL_SEMANA17">#REF!</definedName>
    <definedName name="PG4_PANTALLASTOTAL_SEMANA18">#REF!</definedName>
    <definedName name="PG4_PANTALLASTOTAL_SEMANA19">#REF!</definedName>
    <definedName name="PG4_PANTALLASTOTAL_SEMANA20">#REF!</definedName>
    <definedName name="PG4_PANTALLASTOTAL_SEMANA21">#REF!</definedName>
    <definedName name="PG4_PANTALLASTOTAL_SEMANA22">#REF!</definedName>
    <definedName name="PG4_PANTALLASTOTAL_SEMANA23">#REF!</definedName>
    <definedName name="PG4_PANTALLASTOTAL_SEMANA24">#REF!</definedName>
    <definedName name="PG4_PANTALLASTOTAL_SEMANA25">#REF!</definedName>
    <definedName name="PG4_PANTALLASTOTAL_SEMANA26">#REF!</definedName>
    <definedName name="PG4_PANTALLASTOTAL_SEMANA27">#REF!</definedName>
    <definedName name="PG4_PANTALLASTOTAL_SEMANA28">#REF!</definedName>
    <definedName name="PG4_PANTALLASTOTAL_SEMANA29">#REF!</definedName>
    <definedName name="PG4_PANTALLASTOTAL_SEMANA3">#REF!</definedName>
    <definedName name="PG4_PANTALLASTOTAL_SEMANA30">#REF!</definedName>
    <definedName name="PG4_PANTALLASTOTAL_SEMANA31">#REF!</definedName>
    <definedName name="PG4_PANTALLASTOTAL_SEMANA32">#REF!</definedName>
    <definedName name="PG4_PANTALLASTOTAL_SEMANA33">#REF!</definedName>
    <definedName name="PG4_PANTALLASTOTAL_SEMANA34">#REF!</definedName>
    <definedName name="PG4_PANTALLASTOTAL_SEMANA35">#REF!</definedName>
    <definedName name="PG4_PANTALLASTOTAL_SEMANA36">#REF!</definedName>
    <definedName name="PG4_PANTALLASTOTAL_SEMANA37">#REF!</definedName>
    <definedName name="PG4_PANTALLASTOTAL_SEMANA38">#REF!</definedName>
    <definedName name="PG4_PANTALLASTOTAL_SEMANA39">#REF!</definedName>
    <definedName name="PG4_PANTALLASTOTAL_SEMANA4">#REF!</definedName>
    <definedName name="PG4_PANTALLASTOTAL_SEMANA40">#REF!</definedName>
    <definedName name="PG4_PANTALLASTOTAL_SEMANA41">#REF!</definedName>
    <definedName name="PG4_PANTALLASTOTAL_SEMANA42">#REF!</definedName>
    <definedName name="PG4_PANTALLASTOTAL_SEMANA43">#REF!</definedName>
    <definedName name="PG4_PANTALLASTOTAL_SEMANA44">#REF!</definedName>
    <definedName name="PG4_PANTALLASTOTAL_SEMANA45">#REF!</definedName>
    <definedName name="PG4_PANTALLASTOTAL_SEMANA46">#REF!</definedName>
    <definedName name="PG4_PANTALLASTOTAL_SEMANA47">#REF!</definedName>
    <definedName name="PG4_PANTALLASTOTAL_SEMANA48">#REF!</definedName>
    <definedName name="PG4_PANTALLASTOTAL_SEMANA49">#REF!</definedName>
    <definedName name="PG4_PANTALLASTOTAL_SEMANA5">#REF!</definedName>
    <definedName name="PG4_PANTALLASTOTAL_SEMANA50">#REF!</definedName>
    <definedName name="PG4_PANTALLASTOTAL_SEMANA51">#REF!</definedName>
    <definedName name="PG4_PANTALLASTOTAL_SEMANA52">#REF!</definedName>
    <definedName name="PG4_PANTALLASTOTAL_SEMANA53">#REF!</definedName>
    <definedName name="PG4_PANTALLASTOTAL_SEMANA6">#REF!</definedName>
    <definedName name="PG4_PANTALLASTOTAL_SEMANA7">#REF!</definedName>
    <definedName name="PG4_PANTALLASTOTAL_SEMANA8">#REF!</definedName>
    <definedName name="PG4_PANTALLASTOTAL_SEMANA9">#REF!</definedName>
    <definedName name="PG4_SEMANA10">#REF!</definedName>
    <definedName name="PG4_SEMANA11">#REF!</definedName>
    <definedName name="PG4_SEMANA12">#REF!</definedName>
    <definedName name="PG4_SEMANA13">#REF!</definedName>
    <definedName name="PG4_SEMANA14">#REF!</definedName>
    <definedName name="PG4_SEMANA15">#REF!</definedName>
    <definedName name="PG4_SEMANA16">#REF!</definedName>
    <definedName name="PG4_SEMANA17">#REF!</definedName>
    <definedName name="PG4_SEMANA18">#REF!</definedName>
    <definedName name="PG4_SEMANA19">#REF!</definedName>
    <definedName name="PG4_SEMANA20">#REF!</definedName>
    <definedName name="PG4_SEMANA21">#REF!</definedName>
    <definedName name="PG4_SEMANA22">#REF!</definedName>
    <definedName name="PG4_SEMANA23">#REF!</definedName>
    <definedName name="PG4_SEMANA24">#REF!</definedName>
    <definedName name="PG4_SEMANA25">#REF!</definedName>
    <definedName name="PG4_SEMANA26">#REF!</definedName>
    <definedName name="PG4_SEMANA27">#REF!</definedName>
    <definedName name="PG4_SEMANA28">#REF!</definedName>
    <definedName name="PG4_SEMANA29">#REF!</definedName>
    <definedName name="PG4_SEMANA3">#REF!</definedName>
    <definedName name="PG4_SEMANA30">#REF!</definedName>
    <definedName name="PG4_SEMANA31">#REF!</definedName>
    <definedName name="PG4_SEMANA32">#REF!</definedName>
    <definedName name="PG4_SEMANA33">#REF!</definedName>
    <definedName name="PG4_SEMANA34">#REF!</definedName>
    <definedName name="PG4_SEMANA35">#REF!</definedName>
    <definedName name="PG4_SEMANA36">#REF!</definedName>
    <definedName name="PG4_SEMANA37">#REF!</definedName>
    <definedName name="PG4_SEMANA38">#REF!</definedName>
    <definedName name="PG4_SEMANA39">#REF!</definedName>
    <definedName name="PG4_SEMANA4">#REF!</definedName>
    <definedName name="PG4_SEMANA40">#REF!</definedName>
    <definedName name="PG4_SEMANA41">#REF!</definedName>
    <definedName name="PG4_SEMANA42">#REF!</definedName>
    <definedName name="PG4_SEMANA43">#REF!</definedName>
    <definedName name="PG4_SEMANA44">#REF!</definedName>
    <definedName name="PG4_SEMANA45">#REF!</definedName>
    <definedName name="PG4_SEMANA46">#REF!</definedName>
    <definedName name="PG4_SEMANA47">#REF!</definedName>
    <definedName name="PG4_SEMANA48">#REF!</definedName>
    <definedName name="PG4_SEMANA49">#REF!</definedName>
    <definedName name="PG4_SEMANA5">#REF!</definedName>
    <definedName name="PG4_SEMANA50">#REF!</definedName>
    <definedName name="PG4_SEMANA51">#REF!</definedName>
    <definedName name="PG4_SEMANA52">#REF!</definedName>
    <definedName name="PG4_SEMANA53">#REF!</definedName>
    <definedName name="PG4_SEMANA6">#REF!</definedName>
    <definedName name="PG4_SEMANA7">#REF!</definedName>
    <definedName name="PG4_SEMANA8">#REF!</definedName>
    <definedName name="PG4_SEMANA9">#REF!</definedName>
    <definedName name="PORT97ATR">'[2]port97 p.atra'!$B$33:$U$852</definedName>
    <definedName name="PORT98ATR">[2]PORT98ATRA!$A$2:$U$896</definedName>
    <definedName name="pp">#REF!</definedName>
    <definedName name="PruebaInfoTV" localSheetId="2">'2015'!PruebaInfoTV</definedName>
    <definedName name="PruebaInfoTV">[0]!PruebaInfoTV</definedName>
    <definedName name="put">[14]FRECEFECBAILEYS!$C$17:$T$45</definedName>
    <definedName name="Q" localSheetId="2">#REF!</definedName>
    <definedName name="Q">#REF!</definedName>
    <definedName name="qq">#REF!</definedName>
    <definedName name="QQQ" localSheetId="2">'2015'!QQQ</definedName>
    <definedName name="QQQ">[0]!QQQ</definedName>
    <definedName name="RCA" localSheetId="2">'2015'!RCA</definedName>
    <definedName name="RCA">[0]!RCA</definedName>
    <definedName name="REGIN">#REF!</definedName>
    <definedName name="REJILLA" localSheetId="2">'2015'!REJILLA</definedName>
    <definedName name="REJILLA">[0]!REJILLA</definedName>
    <definedName name="restot">#REF!</definedName>
    <definedName name="RET" localSheetId="2">[5]FRECEFECBAILEYS!#REF!</definedName>
    <definedName name="RET">[5]FRECEFECBAILEYS!#REF!</definedName>
    <definedName name="rr" localSheetId="2">#REF!</definedName>
    <definedName name="rr">#REF!</definedName>
    <definedName name="SD" localSheetId="2" hidden="1">{"'mayo'!$A$1:$AO$202"}</definedName>
    <definedName name="SD" hidden="1">{"'mayo'!$A$1:$AO$202"}</definedName>
    <definedName name="seg" localSheetId="2">[4]FRECEFECBAILEYS!#REF!</definedName>
    <definedName name="seg">[4]FRECEFECBAILEYS!#REF!</definedName>
    <definedName name="sil" localSheetId="2">[4]FRECEFECBAILEYS!#REF!</definedName>
    <definedName name="sil">[4]FRECEFECBAILEYS!#REF!</definedName>
    <definedName name="SILVIA">[11]FRECEFECBAILEYS!$C$15:$S$47</definedName>
    <definedName name="SINK" localSheetId="2">[1]FRECEFECBAILEYS!#REF!</definedName>
    <definedName name="SINK">[1]FRECEFECBAILEYS!#REF!</definedName>
    <definedName name="SINK1" localSheetId="2">[4]FRECEFECBAILEYS!#REF!</definedName>
    <definedName name="SINK1">[4]FRECEFECBAILEYS!#REF!</definedName>
    <definedName name="SS">#REF!</definedName>
    <definedName name="Station">[16]Main!$S$7:$S$11</definedName>
    <definedName name="SURF">#REF!</definedName>
    <definedName name="targetla2">'[6]AUD marca TVE'!$L$2:$V$100</definedName>
    <definedName name="targettve1">'[6]AUD marca TVE'!$A$5:$K$100</definedName>
    <definedName name="TARIFA">+'[17]Pr-SeleccSop'!$P$20+'[17]Pr-SeleccSop'!$P$55+'[17]Pr-SeleccSop'!$P$80+'[17]Pr-SeleccSop'!$P$82+'[17]Pr-SeleccSop'!$P$83+'[17]Pr-SeleccSop'!$P$84+'[17]Pr-SeleccSop'!$P$85+'[17]Pr-SeleccSop'!$P$89+'[17]Pr-SeleccSop'!$P$91+'[17]Pr-SeleccSop'!$P$93+'[17]Pr-SeleccSop'!$P$101+'[17]Pr-SeleccSop'!$P$116</definedName>
    <definedName name="Tarifa_ABC" localSheetId="2">+'[15]Pr-SeleccSop'!$P$20+'[15]Pr-SeleccSop'!$P$55+'[15]Pr-SeleccSop'!$P$80+'[15]Pr-SeleccSop'!$P$82+'[15]Pr-SeleccSop'!$P$83+'[15]Pr-SeleccSop'!$P$84+'[15]Pr-SeleccSop'!$P$85+'[15]Pr-SeleccSop'!$P$89+'[15]Pr-SeleccSop'!$P$91+'[15]Pr-SeleccSop'!$P$93+'[15]Pr-SeleccSop'!$P$101+'[15]Pr-SeleccSop'!$P$116</definedName>
    <definedName name="Tarifa_ABC">+'[15]Pr-SeleccSop'!$P$20+'[15]Pr-SeleccSop'!$P$55+'[15]Pr-SeleccSop'!$P$80+'[15]Pr-SeleccSop'!$P$82+'[15]Pr-SeleccSop'!$P$83+'[15]Pr-SeleccSop'!$P$84+'[15]Pr-SeleccSop'!$P$85+'[15]Pr-SeleccSop'!$P$89+'[15]Pr-SeleccSop'!$P$91+'[15]Pr-SeleccSop'!$P$93+'[15]Pr-SeleccSop'!$P$101+'[15]Pr-SeleccSop'!$P$116</definedName>
    <definedName name="telecinco">#REF!</definedName>
    <definedName name="television" localSheetId="2">'2015'!television</definedName>
    <definedName name="television">[0]!television</definedName>
    <definedName name="var" localSheetId="2">[4]FRECEFECBAILEYS!#REF!</definedName>
    <definedName name="var">[4]FRECEFECBAILEYS!#REF!</definedName>
    <definedName name="varios" localSheetId="2">[4]FRECEFECBAILEYS!#REF!</definedName>
    <definedName name="varios">[4]FRECEFECBAILEYS!#REF!</definedName>
    <definedName name="wer" localSheetId="2">[4]FRECEFECBAILEYS!#REF!</definedName>
    <definedName name="wer">[4]FRECEFECBAILEYS!#REF!</definedName>
    <definedName name="x" localSheetId="2">'2015'!x</definedName>
    <definedName name="x">[0]!x</definedName>
    <definedName name="xx" localSheetId="2">'2015'!xx</definedName>
    <definedName name="xx">[0]!xx</definedName>
    <definedName name="xxx" localSheetId="2">'2015'!xxx</definedName>
    <definedName name="xxx">[0]!xxx</definedName>
    <definedName name="xxxx" localSheetId="2">'2015'!xxxx</definedName>
    <definedName name="xxxx">[0]!xxxx</definedName>
    <definedName name="yty">[0]!yty</definedName>
    <definedName name="yy" localSheetId="2">#REF!</definedName>
    <definedName name="yy">#REF!</definedName>
    <definedName name="z" localSheetId="2">#REF!</definedName>
    <definedName name="z">#REF!</definedName>
    <definedName name="ZZZZZ" localSheetId="2">'2015'!ZZZZZ</definedName>
    <definedName name="ZZZZZ">[0]!ZZZZZ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T29" i="4" l="1"/>
  <c r="AT30" i="4" s="1"/>
  <c r="AT31" i="4" s="1"/>
  <c r="AT27" i="4"/>
  <c r="AT26" i="4"/>
  <c r="AR26" i="4"/>
  <c r="AT25" i="4"/>
  <c r="AT24" i="4"/>
  <c r="AU23" i="4"/>
  <c r="AT23" i="4"/>
  <c r="AS23" i="4"/>
  <c r="AR23" i="4"/>
  <c r="AT22" i="4"/>
  <c r="AT21" i="4"/>
  <c r="AT20" i="4"/>
  <c r="AT19" i="4"/>
  <c r="AR19" i="4"/>
  <c r="AT18" i="4"/>
  <c r="AT17" i="4"/>
  <c r="AT16" i="4"/>
  <c r="AT15" i="4"/>
  <c r="AR15" i="4"/>
  <c r="AT14" i="4"/>
  <c r="AT13" i="4"/>
  <c r="AT12" i="4"/>
  <c r="AT11" i="4"/>
  <c r="AR11" i="4"/>
  <c r="AT10" i="4"/>
  <c r="AU9" i="4"/>
  <c r="AT9" i="4"/>
  <c r="AS9" i="4"/>
  <c r="AR9" i="4"/>
  <c r="O10" i="3"/>
  <c r="O12" i="3" s="1"/>
  <c r="O11" i="3"/>
  <c r="O13" i="3"/>
  <c r="O14" i="3"/>
  <c r="O15" i="3"/>
  <c r="O16" i="3"/>
  <c r="O17" i="3"/>
  <c r="O20" i="3" s="1"/>
  <c r="O18" i="3"/>
  <c r="O19" i="3"/>
  <c r="O21" i="3"/>
  <c r="O22" i="3"/>
  <c r="O23" i="3"/>
  <c r="O25" i="3" s="1"/>
  <c r="O24" i="3"/>
  <c r="O26" i="3"/>
  <c r="O28" i="3" s="1"/>
  <c r="O27" i="3"/>
  <c r="O35" i="3"/>
  <c r="O36" i="3"/>
  <c r="O37" i="3"/>
  <c r="O38" i="3"/>
  <c r="O39" i="3"/>
  <c r="O40" i="3"/>
  <c r="O41" i="3"/>
  <c r="N12" i="3"/>
  <c r="N14" i="3"/>
  <c r="N16" i="3"/>
  <c r="N20" i="3"/>
  <c r="N25" i="3"/>
  <c r="N28" i="3"/>
  <c r="N30" i="3"/>
  <c r="N37" i="3"/>
  <c r="N40" i="3"/>
  <c r="G10" i="3"/>
  <c r="M10" i="3"/>
  <c r="M12" i="3" s="1"/>
  <c r="M30" i="3" s="1"/>
  <c r="M11" i="3"/>
  <c r="M13" i="3"/>
  <c r="M14" i="3"/>
  <c r="M16" i="3"/>
  <c r="M20" i="3"/>
  <c r="M25" i="3"/>
  <c r="M26" i="3"/>
  <c r="M28" i="3" s="1"/>
  <c r="M27" i="3"/>
  <c r="G35" i="3"/>
  <c r="M35" i="3" s="1"/>
  <c r="M37" i="3" s="1"/>
  <c r="M36" i="3"/>
  <c r="M38" i="3"/>
  <c r="M40" i="3" s="1"/>
  <c r="M39" i="3"/>
  <c r="M41" i="3"/>
  <c r="L12" i="3"/>
  <c r="L30" i="3" s="1"/>
  <c r="L14" i="3"/>
  <c r="L16" i="3"/>
  <c r="L20" i="3"/>
  <c r="L25" i="3"/>
  <c r="L28" i="3"/>
  <c r="L37" i="3"/>
  <c r="L40" i="3"/>
  <c r="K12" i="3"/>
  <c r="K14" i="3"/>
  <c r="K16" i="3"/>
  <c r="K20" i="3"/>
  <c r="K25" i="3"/>
  <c r="K28" i="3"/>
  <c r="K30" i="3"/>
  <c r="K37" i="3"/>
  <c r="K40" i="3"/>
  <c r="J12" i="3"/>
  <c r="J14" i="3"/>
  <c r="J16" i="3"/>
  <c r="J20" i="3"/>
  <c r="J25" i="3"/>
  <c r="J28" i="3"/>
  <c r="J30" i="3"/>
  <c r="J37" i="3"/>
  <c r="J40" i="3"/>
  <c r="I12" i="3"/>
  <c r="I14" i="3"/>
  <c r="I30" i="3" s="1"/>
  <c r="I16" i="3"/>
  <c r="I20" i="3"/>
  <c r="I25" i="3"/>
  <c r="I28" i="3"/>
  <c r="I37" i="3"/>
  <c r="I40" i="3"/>
  <c r="H12" i="3"/>
  <c r="H30" i="3" s="1"/>
  <c r="H14" i="3"/>
  <c r="H16" i="3"/>
  <c r="H20" i="3"/>
  <c r="H25" i="3"/>
  <c r="H28" i="3"/>
  <c r="H37" i="3"/>
  <c r="H40" i="3"/>
  <c r="G12" i="3"/>
  <c r="G30" i="3" s="1"/>
  <c r="G14" i="3"/>
  <c r="G16" i="3"/>
  <c r="G20" i="3"/>
  <c r="G25" i="3"/>
  <c r="G28" i="3"/>
  <c r="G40" i="3"/>
  <c r="F12" i="3"/>
  <c r="F14" i="3"/>
  <c r="F30" i="3" s="1"/>
  <c r="F16" i="3"/>
  <c r="F20" i="3"/>
  <c r="F25" i="3"/>
  <c r="F28" i="3"/>
  <c r="F37" i="3"/>
  <c r="F40" i="3"/>
  <c r="E12" i="3"/>
  <c r="E30" i="3" s="1"/>
  <c r="E378" i="3" s="1"/>
  <c r="E14" i="3"/>
  <c r="E16" i="3"/>
  <c r="E20" i="3"/>
  <c r="E25" i="3"/>
  <c r="E28" i="3"/>
  <c r="E37" i="3"/>
  <c r="E40" i="3"/>
  <c r="E58" i="3" s="1"/>
  <c r="E42" i="3"/>
  <c r="E48" i="3"/>
  <c r="E56" i="3"/>
  <c r="E46" i="3"/>
  <c r="E67" i="3"/>
  <c r="E71" i="3"/>
  <c r="E76" i="3"/>
  <c r="E78" i="3"/>
  <c r="E85" i="3"/>
  <c r="E87" i="3"/>
  <c r="E89" i="3"/>
  <c r="E91" i="3"/>
  <c r="E107" i="3"/>
  <c r="E109" i="3"/>
  <c r="E111" i="3"/>
  <c r="E119" i="3"/>
  <c r="E123" i="3" s="1"/>
  <c r="E134" i="3"/>
  <c r="E136" i="3"/>
  <c r="E138" i="3"/>
  <c r="E144" i="3"/>
  <c r="E146" i="3"/>
  <c r="E148" i="3"/>
  <c r="E154" i="3"/>
  <c r="E178" i="3" s="1"/>
  <c r="E156" i="3"/>
  <c r="E374" i="3"/>
  <c r="O183" i="3"/>
  <c r="O184" i="3"/>
  <c r="O185" i="3"/>
  <c r="O374" i="3" s="1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N374" i="3"/>
  <c r="M189" i="3"/>
  <c r="M191" i="3"/>
  <c r="M374" i="3"/>
  <c r="L374" i="3"/>
  <c r="K374" i="3"/>
  <c r="J374" i="3"/>
  <c r="I374" i="3"/>
  <c r="H374" i="3"/>
  <c r="G374" i="3"/>
  <c r="F374" i="3"/>
  <c r="M354" i="3"/>
  <c r="M353" i="3"/>
  <c r="M351" i="3"/>
  <c r="M350" i="3"/>
  <c r="M349" i="3"/>
  <c r="M341" i="3"/>
  <c r="M339" i="3"/>
  <c r="M337" i="3"/>
  <c r="M326" i="3"/>
  <c r="M325" i="3"/>
  <c r="M324" i="3"/>
  <c r="M316" i="3"/>
  <c r="M314" i="3"/>
  <c r="M312" i="3"/>
  <c r="M311" i="3"/>
  <c r="M310" i="3"/>
  <c r="M309" i="3"/>
  <c r="M308" i="3"/>
  <c r="M307" i="3"/>
  <c r="M306" i="3"/>
  <c r="M305" i="3"/>
  <c r="M299" i="3"/>
  <c r="M298" i="3"/>
  <c r="M297" i="3"/>
  <c r="M294" i="3"/>
  <c r="M293" i="3"/>
  <c r="M292" i="3"/>
  <c r="M291" i="3"/>
  <c r="M290" i="3"/>
  <c r="M289" i="3"/>
  <c r="M288" i="3"/>
  <c r="M287" i="3"/>
  <c r="M286" i="3"/>
  <c r="M278" i="3"/>
  <c r="M277" i="3"/>
  <c r="M275" i="3"/>
  <c r="M274" i="3"/>
  <c r="M273" i="3"/>
  <c r="M272" i="3"/>
  <c r="M271" i="3"/>
  <c r="M270" i="3"/>
  <c r="M269" i="3"/>
  <c r="M268" i="3"/>
  <c r="M267" i="3"/>
  <c r="M266" i="3"/>
  <c r="M256" i="3"/>
  <c r="M255" i="3"/>
  <c r="M254" i="3"/>
  <c r="M253" i="3"/>
  <c r="M252" i="3"/>
  <c r="M251" i="3"/>
  <c r="M250" i="3"/>
  <c r="M249" i="3"/>
  <c r="M248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4" i="3"/>
  <c r="M213" i="3"/>
  <c r="M211" i="3"/>
  <c r="M208" i="3"/>
  <c r="M207" i="3"/>
  <c r="M206" i="3"/>
  <c r="M205" i="3"/>
  <c r="M203" i="3"/>
  <c r="M201" i="3"/>
  <c r="M199" i="3"/>
  <c r="M198" i="3"/>
  <c r="M196" i="3"/>
  <c r="M195" i="3"/>
  <c r="M194" i="3"/>
  <c r="M192" i="3"/>
  <c r="O153" i="3"/>
  <c r="O154" i="3" s="1"/>
  <c r="O178" i="3" s="1"/>
  <c r="O155" i="3"/>
  <c r="O156" i="3" s="1"/>
  <c r="N154" i="3"/>
  <c r="N178" i="3" s="1"/>
  <c r="N156" i="3"/>
  <c r="M154" i="3"/>
  <c r="M178" i="3" s="1"/>
  <c r="M155" i="3"/>
  <c r="M156" i="3"/>
  <c r="L154" i="3"/>
  <c r="L178" i="3" s="1"/>
  <c r="L156" i="3"/>
  <c r="K154" i="3"/>
  <c r="K156" i="3"/>
  <c r="K178" i="3" s="1"/>
  <c r="J154" i="3"/>
  <c r="J156" i="3"/>
  <c r="J178" i="3"/>
  <c r="I154" i="3"/>
  <c r="I178" i="3" s="1"/>
  <c r="I156" i="3"/>
  <c r="H154" i="3"/>
  <c r="H156" i="3"/>
  <c r="H178" i="3"/>
  <c r="G154" i="3"/>
  <c r="G156" i="3"/>
  <c r="G178" i="3"/>
  <c r="F154" i="3"/>
  <c r="F156" i="3"/>
  <c r="F178" i="3"/>
  <c r="M175" i="3"/>
  <c r="M177" i="3" s="1"/>
  <c r="M176" i="3"/>
  <c r="K177" i="3"/>
  <c r="I177" i="3"/>
  <c r="G177" i="3"/>
  <c r="E177" i="3"/>
  <c r="M167" i="3"/>
  <c r="M170" i="3" s="1"/>
  <c r="M168" i="3"/>
  <c r="M169" i="3"/>
  <c r="K170" i="3"/>
  <c r="I170" i="3"/>
  <c r="G170" i="3"/>
  <c r="E170" i="3"/>
  <c r="M161" i="3"/>
  <c r="M162" i="3" s="1"/>
  <c r="K162" i="3"/>
  <c r="I162" i="3"/>
  <c r="G162" i="3"/>
  <c r="E162" i="3"/>
  <c r="O143" i="3"/>
  <c r="O144" i="3" s="1"/>
  <c r="O145" i="3"/>
  <c r="O146" i="3" s="1"/>
  <c r="N144" i="3"/>
  <c r="N146" i="3"/>
  <c r="N148" i="3"/>
  <c r="M143" i="3"/>
  <c r="M144" i="3" s="1"/>
  <c r="M148" i="3" s="1"/>
  <c r="M145" i="3"/>
  <c r="M146" i="3" s="1"/>
  <c r="L144" i="3"/>
  <c r="L146" i="3"/>
  <c r="L148" i="3"/>
  <c r="K144" i="3"/>
  <c r="K146" i="3"/>
  <c r="K148" i="3"/>
  <c r="J144" i="3"/>
  <c r="J148" i="3" s="1"/>
  <c r="J146" i="3"/>
  <c r="I144" i="3"/>
  <c r="I148" i="3" s="1"/>
  <c r="I146" i="3"/>
  <c r="H144" i="3"/>
  <c r="H146" i="3"/>
  <c r="H148" i="3" s="1"/>
  <c r="G144" i="3"/>
  <c r="G146" i="3"/>
  <c r="G148" i="3"/>
  <c r="F144" i="3"/>
  <c r="F148" i="3" s="1"/>
  <c r="F146" i="3"/>
  <c r="O129" i="3"/>
  <c r="O130" i="3"/>
  <c r="O131" i="3"/>
  <c r="O132" i="3"/>
  <c r="O133" i="3"/>
  <c r="O134" i="3"/>
  <c r="O138" i="3" s="1"/>
  <c r="O135" i="3"/>
  <c r="O136" i="3" s="1"/>
  <c r="N134" i="3"/>
  <c r="N138" i="3" s="1"/>
  <c r="N136" i="3"/>
  <c r="G129" i="3"/>
  <c r="G134" i="3" s="1"/>
  <c r="G138" i="3" s="1"/>
  <c r="M129" i="3"/>
  <c r="M134" i="3" s="1"/>
  <c r="M138" i="3" s="1"/>
  <c r="M135" i="3"/>
  <c r="M136" i="3"/>
  <c r="L134" i="3"/>
  <c r="L136" i="3"/>
  <c r="L138" i="3"/>
  <c r="K134" i="3"/>
  <c r="K138" i="3" s="1"/>
  <c r="K136" i="3"/>
  <c r="J134" i="3"/>
  <c r="J136" i="3"/>
  <c r="J138" i="3"/>
  <c r="I134" i="3"/>
  <c r="I136" i="3"/>
  <c r="I138" i="3"/>
  <c r="H134" i="3"/>
  <c r="H136" i="3"/>
  <c r="H138" i="3"/>
  <c r="G136" i="3"/>
  <c r="F134" i="3"/>
  <c r="F138" i="3" s="1"/>
  <c r="F136" i="3"/>
  <c r="O116" i="3"/>
  <c r="O117" i="3"/>
  <c r="O118" i="3"/>
  <c r="O119" i="3"/>
  <c r="O123" i="3" s="1"/>
  <c r="N119" i="3"/>
  <c r="N123" i="3"/>
  <c r="M116" i="3"/>
  <c r="M117" i="3"/>
  <c r="M118" i="3"/>
  <c r="M119" i="3" s="1"/>
  <c r="M123" i="3" s="1"/>
  <c r="L119" i="3"/>
  <c r="L123" i="3"/>
  <c r="K119" i="3"/>
  <c r="K123" i="3" s="1"/>
  <c r="J119" i="3"/>
  <c r="J123" i="3"/>
  <c r="I119" i="3"/>
  <c r="I123" i="3"/>
  <c r="H119" i="3"/>
  <c r="H123" i="3"/>
  <c r="G119" i="3"/>
  <c r="G123" i="3" s="1"/>
  <c r="F119" i="3"/>
  <c r="F123" i="3"/>
  <c r="M121" i="3"/>
  <c r="K121" i="3"/>
  <c r="I121" i="3"/>
  <c r="G121" i="3"/>
  <c r="E121" i="3"/>
  <c r="O104" i="3"/>
  <c r="O105" i="3"/>
  <c r="O106" i="3"/>
  <c r="O107" i="3" s="1"/>
  <c r="O111" i="3" s="1"/>
  <c r="O108" i="3"/>
  <c r="O109" i="3" s="1"/>
  <c r="N107" i="3"/>
  <c r="N111" i="3" s="1"/>
  <c r="N109" i="3"/>
  <c r="M104" i="3"/>
  <c r="M107" i="3" s="1"/>
  <c r="M111" i="3" s="1"/>
  <c r="M105" i="3"/>
  <c r="M106" i="3"/>
  <c r="M108" i="3"/>
  <c r="M109" i="3"/>
  <c r="L107" i="3"/>
  <c r="L109" i="3"/>
  <c r="L111" i="3" s="1"/>
  <c r="K107" i="3"/>
  <c r="K109" i="3"/>
  <c r="K111" i="3"/>
  <c r="J107" i="3"/>
  <c r="J111" i="3" s="1"/>
  <c r="J109" i="3"/>
  <c r="I107" i="3"/>
  <c r="I109" i="3"/>
  <c r="I111" i="3"/>
  <c r="H107" i="3"/>
  <c r="H109" i="3"/>
  <c r="H111" i="3"/>
  <c r="G107" i="3"/>
  <c r="G109" i="3"/>
  <c r="G111" i="3"/>
  <c r="F107" i="3"/>
  <c r="F111" i="3" s="1"/>
  <c r="F109" i="3"/>
  <c r="M97" i="3"/>
  <c r="M99" i="3"/>
  <c r="K97" i="3"/>
  <c r="K99" i="3" s="1"/>
  <c r="I97" i="3"/>
  <c r="I99" i="3" s="1"/>
  <c r="G97" i="3"/>
  <c r="G99" i="3" s="1"/>
  <c r="E97" i="3"/>
  <c r="E99" i="3"/>
  <c r="O84" i="3"/>
  <c r="O85" i="3" s="1"/>
  <c r="O91" i="3" s="1"/>
  <c r="O86" i="3"/>
  <c r="O87" i="3" s="1"/>
  <c r="O88" i="3"/>
  <c r="O89" i="3" s="1"/>
  <c r="N85" i="3"/>
  <c r="N91" i="3" s="1"/>
  <c r="N87" i="3"/>
  <c r="N89" i="3"/>
  <c r="G84" i="3"/>
  <c r="M84" i="3"/>
  <c r="M85" i="3" s="1"/>
  <c r="M91" i="3" s="1"/>
  <c r="M87" i="3"/>
  <c r="M88" i="3"/>
  <c r="M89" i="3" s="1"/>
  <c r="L85" i="3"/>
  <c r="L91" i="3" s="1"/>
  <c r="L87" i="3"/>
  <c r="L89" i="3"/>
  <c r="K85" i="3"/>
  <c r="K91" i="3" s="1"/>
  <c r="K87" i="3"/>
  <c r="K89" i="3"/>
  <c r="J85" i="3"/>
  <c r="J91" i="3" s="1"/>
  <c r="J87" i="3"/>
  <c r="J89" i="3"/>
  <c r="I85" i="3"/>
  <c r="I91" i="3" s="1"/>
  <c r="I87" i="3"/>
  <c r="I89" i="3"/>
  <c r="H85" i="3"/>
  <c r="H91" i="3" s="1"/>
  <c r="H87" i="3"/>
  <c r="H89" i="3"/>
  <c r="G85" i="3"/>
  <c r="G91" i="3" s="1"/>
  <c r="G87" i="3"/>
  <c r="G89" i="3"/>
  <c r="F85" i="3"/>
  <c r="F91" i="3" s="1"/>
  <c r="F87" i="3"/>
  <c r="F89" i="3"/>
  <c r="O62" i="3"/>
  <c r="O67" i="3" s="1"/>
  <c r="O78" i="3" s="1"/>
  <c r="O63" i="3"/>
  <c r="O64" i="3"/>
  <c r="O65" i="3"/>
  <c r="O66" i="3"/>
  <c r="O68" i="3"/>
  <c r="O69" i="3"/>
  <c r="O70" i="3"/>
  <c r="O71" i="3"/>
  <c r="O72" i="3"/>
  <c r="O73" i="3"/>
  <c r="O74" i="3"/>
  <c r="O75" i="3"/>
  <c r="O76" i="3"/>
  <c r="N67" i="3"/>
  <c r="N78" i="3" s="1"/>
  <c r="N71" i="3"/>
  <c r="N76" i="3"/>
  <c r="G62" i="3"/>
  <c r="M62" i="3" s="1"/>
  <c r="M67" i="3" s="1"/>
  <c r="M78" i="3" s="1"/>
  <c r="M65" i="3"/>
  <c r="M66" i="3"/>
  <c r="M68" i="3"/>
  <c r="M71" i="3" s="1"/>
  <c r="M70" i="3"/>
  <c r="M72" i="3"/>
  <c r="M75" i="3"/>
  <c r="M76" i="3"/>
  <c r="L67" i="3"/>
  <c r="L78" i="3" s="1"/>
  <c r="L71" i="3"/>
  <c r="L76" i="3"/>
  <c r="K67" i="3"/>
  <c r="K78" i="3" s="1"/>
  <c r="K71" i="3"/>
  <c r="K76" i="3"/>
  <c r="J67" i="3"/>
  <c r="J78" i="3" s="1"/>
  <c r="J71" i="3"/>
  <c r="J76" i="3"/>
  <c r="I67" i="3"/>
  <c r="I78" i="3" s="1"/>
  <c r="I71" i="3"/>
  <c r="I76" i="3"/>
  <c r="H67" i="3"/>
  <c r="H78" i="3" s="1"/>
  <c r="H71" i="3"/>
  <c r="H76" i="3"/>
  <c r="G67" i="3"/>
  <c r="G78" i="3" s="1"/>
  <c r="G71" i="3"/>
  <c r="G76" i="3"/>
  <c r="F67" i="3"/>
  <c r="F78" i="3" s="1"/>
  <c r="F71" i="3"/>
  <c r="F76" i="3"/>
  <c r="O49" i="3"/>
  <c r="O56" i="3" s="1"/>
  <c r="O50" i="3"/>
  <c r="O51" i="3"/>
  <c r="O52" i="3"/>
  <c r="O53" i="3"/>
  <c r="O54" i="3"/>
  <c r="O55" i="3"/>
  <c r="N56" i="3"/>
  <c r="M49" i="3"/>
  <c r="M56" i="3" s="1"/>
  <c r="M50" i="3"/>
  <c r="M51" i="3"/>
  <c r="M52" i="3"/>
  <c r="M55" i="3"/>
  <c r="L56" i="3"/>
  <c r="K56" i="3"/>
  <c r="J56" i="3"/>
  <c r="I56" i="3"/>
  <c r="H56" i="3"/>
  <c r="G56" i="3"/>
  <c r="F56" i="3"/>
  <c r="O47" i="3"/>
  <c r="O48" i="3" s="1"/>
  <c r="N48" i="3"/>
  <c r="M47" i="3"/>
  <c r="M48" i="3"/>
  <c r="L48" i="3"/>
  <c r="K48" i="3"/>
  <c r="J48" i="3"/>
  <c r="I48" i="3"/>
  <c r="H48" i="3"/>
  <c r="G48" i="3"/>
  <c r="F48" i="3"/>
  <c r="O43" i="3"/>
  <c r="O44" i="3"/>
  <c r="O45" i="3"/>
  <c r="O46" i="3"/>
  <c r="N46" i="3"/>
  <c r="M46" i="3"/>
  <c r="L46" i="3"/>
  <c r="K46" i="3"/>
  <c r="J46" i="3"/>
  <c r="I46" i="3"/>
  <c r="H46" i="3"/>
  <c r="G46" i="3"/>
  <c r="F46" i="3"/>
  <c r="E365" i="2"/>
  <c r="F365" i="2" s="1"/>
  <c r="E163" i="2"/>
  <c r="E165" i="2" s="1"/>
  <c r="E153" i="2"/>
  <c r="E157" i="2" s="1"/>
  <c r="F157" i="2" s="1"/>
  <c r="E155" i="2"/>
  <c r="F155" i="2" s="1"/>
  <c r="E143" i="2"/>
  <c r="E147" i="2" s="1"/>
  <c r="F147" i="2" s="1"/>
  <c r="E140" i="2"/>
  <c r="E128" i="2"/>
  <c r="E132" i="2" s="1"/>
  <c r="F132" i="2" s="1"/>
  <c r="E130" i="2"/>
  <c r="E107" i="2"/>
  <c r="F107" i="2" s="1"/>
  <c r="E111" i="2"/>
  <c r="E113" i="2" s="1"/>
  <c r="F113" i="2" s="1"/>
  <c r="E109" i="2"/>
  <c r="F109" i="2" s="1"/>
  <c r="E66" i="2"/>
  <c r="E74" i="2" s="1"/>
  <c r="F74" i="2" s="1"/>
  <c r="E68" i="2"/>
  <c r="E72" i="2"/>
  <c r="E44" i="2"/>
  <c r="E46" i="2"/>
  <c r="F46" i="2" s="1"/>
  <c r="E48" i="2"/>
  <c r="F48" i="2" s="1"/>
  <c r="E50" i="2"/>
  <c r="E58" i="2"/>
  <c r="E13" i="2"/>
  <c r="E17" i="2"/>
  <c r="E20" i="2"/>
  <c r="E29" i="2"/>
  <c r="E34" i="2"/>
  <c r="F34" i="2" s="1"/>
  <c r="E23" i="2"/>
  <c r="F23" i="2" s="1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3" i="2"/>
  <c r="F162" i="2"/>
  <c r="F154" i="2"/>
  <c r="F152" i="2"/>
  <c r="E145" i="2"/>
  <c r="F142" i="2"/>
  <c r="F141" i="2"/>
  <c r="F140" i="2"/>
  <c r="F139" i="2"/>
  <c r="F138" i="2"/>
  <c r="F137" i="2"/>
  <c r="F130" i="2"/>
  <c r="F129" i="2"/>
  <c r="F128" i="2"/>
  <c r="F127" i="2"/>
  <c r="F126" i="2"/>
  <c r="E119" i="2"/>
  <c r="E121" i="2" s="1"/>
  <c r="F110" i="2"/>
  <c r="F108" i="2"/>
  <c r="F106" i="2"/>
  <c r="F105" i="2"/>
  <c r="E97" i="2"/>
  <c r="E99" i="2" s="1"/>
  <c r="E95" i="2"/>
  <c r="E93" i="2"/>
  <c r="E80" i="2"/>
  <c r="E82" i="2"/>
  <c r="E84" i="2"/>
  <c r="IB80" i="2"/>
  <c r="F72" i="2"/>
  <c r="F71" i="2"/>
  <c r="F70" i="2"/>
  <c r="F69" i="2"/>
  <c r="F68" i="2"/>
  <c r="F67" i="2"/>
  <c r="F66" i="2"/>
  <c r="F65" i="2"/>
  <c r="F64" i="2"/>
  <c r="F58" i="2"/>
  <c r="F57" i="2"/>
  <c r="F56" i="2"/>
  <c r="F55" i="2"/>
  <c r="F54" i="2"/>
  <c r="F53" i="2"/>
  <c r="F52" i="2"/>
  <c r="F51" i="2"/>
  <c r="F50" i="2"/>
  <c r="F49" i="2"/>
  <c r="F47" i="2"/>
  <c r="F45" i="2"/>
  <c r="F44" i="2"/>
  <c r="F43" i="2"/>
  <c r="F42" i="2"/>
  <c r="F41" i="2"/>
  <c r="F35" i="2"/>
  <c r="F33" i="2"/>
  <c r="F32" i="2"/>
  <c r="F31" i="2"/>
  <c r="F30" i="2"/>
  <c r="F29" i="2"/>
  <c r="F28" i="2"/>
  <c r="F27" i="2"/>
  <c r="F26" i="2"/>
  <c r="F25" i="2"/>
  <c r="F24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E296" i="1"/>
  <c r="E186" i="1"/>
  <c r="F186" i="1" s="1"/>
  <c r="E184" i="1"/>
  <c r="E168" i="1"/>
  <c r="E170" i="1" s="1"/>
  <c r="F170" i="1" s="1"/>
  <c r="E145" i="1"/>
  <c r="F145" i="1" s="1"/>
  <c r="E149" i="1"/>
  <c r="F149" i="1" s="1"/>
  <c r="E151" i="1"/>
  <c r="F151" i="1" s="1"/>
  <c r="E123" i="1"/>
  <c r="F123" i="1" s="1"/>
  <c r="E125" i="1"/>
  <c r="E127" i="1" s="1"/>
  <c r="F127" i="1" s="1"/>
  <c r="E102" i="1"/>
  <c r="E108" i="1" s="1"/>
  <c r="F108" i="1" s="1"/>
  <c r="E106" i="1"/>
  <c r="E104" i="1"/>
  <c r="F104" i="1" s="1"/>
  <c r="E65" i="1"/>
  <c r="F65" i="1" s="1"/>
  <c r="E68" i="1"/>
  <c r="F68" i="1" s="1"/>
  <c r="E40" i="1"/>
  <c r="E43" i="1"/>
  <c r="F43" i="1" s="1"/>
  <c r="E45" i="1"/>
  <c r="F45" i="1" s="1"/>
  <c r="E53" i="1"/>
  <c r="F53" i="1" s="1"/>
  <c r="E12" i="1"/>
  <c r="E16" i="1"/>
  <c r="E19" i="1"/>
  <c r="E24" i="1"/>
  <c r="F24" i="1" s="1"/>
  <c r="E28" i="1"/>
  <c r="F28" i="1" s="1"/>
  <c r="E156" i="1"/>
  <c r="F156" i="1" s="1"/>
  <c r="E160" i="1"/>
  <c r="F160" i="1" s="1"/>
  <c r="E158" i="1"/>
  <c r="F158" i="1" s="1"/>
  <c r="E176" i="1"/>
  <c r="E136" i="1"/>
  <c r="F136" i="1" s="1"/>
  <c r="F302" i="1"/>
  <c r="F296" i="1"/>
  <c r="F184" i="1"/>
  <c r="E178" i="1"/>
  <c r="F178" i="1" s="1"/>
  <c r="F176" i="1"/>
  <c r="F139" i="1"/>
  <c r="F128" i="1"/>
  <c r="F107" i="1"/>
  <c r="F106" i="1"/>
  <c r="F105" i="1"/>
  <c r="F40" i="1"/>
  <c r="F19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85" i="1"/>
  <c r="F183" i="1"/>
  <c r="F175" i="1"/>
  <c r="F167" i="1"/>
  <c r="F159" i="1"/>
  <c r="F157" i="1"/>
  <c r="F155" i="1"/>
  <c r="F148" i="1"/>
  <c r="F144" i="1"/>
  <c r="F143" i="1"/>
  <c r="F135" i="1"/>
  <c r="F134" i="1"/>
  <c r="F133" i="1"/>
  <c r="F132" i="1"/>
  <c r="F124" i="1"/>
  <c r="F122" i="1"/>
  <c r="F121" i="1"/>
  <c r="F103" i="1"/>
  <c r="F101" i="1"/>
  <c r="F67" i="1"/>
  <c r="F66" i="1"/>
  <c r="F64" i="1"/>
  <c r="F63" i="1"/>
  <c r="F62" i="1"/>
  <c r="F61" i="1"/>
  <c r="F60" i="1"/>
  <c r="F59" i="1"/>
  <c r="F52" i="1"/>
  <c r="F51" i="1"/>
  <c r="F50" i="1"/>
  <c r="F49" i="1"/>
  <c r="F48" i="1"/>
  <c r="F47" i="1"/>
  <c r="F46" i="1"/>
  <c r="F44" i="1"/>
  <c r="F42" i="1"/>
  <c r="F41" i="1"/>
  <c r="F39" i="1"/>
  <c r="F38" i="1"/>
  <c r="F37" i="1"/>
  <c r="F36" i="1"/>
  <c r="F35" i="1"/>
  <c r="F27" i="1"/>
  <c r="F26" i="1"/>
  <c r="F25" i="1"/>
  <c r="F23" i="1"/>
  <c r="F22" i="1"/>
  <c r="F21" i="1"/>
  <c r="F20" i="1"/>
  <c r="F18" i="1"/>
  <c r="F17" i="1"/>
  <c r="F10" i="1"/>
  <c r="F11" i="1"/>
  <c r="F9" i="1"/>
  <c r="E147" i="1"/>
  <c r="E114" i="1"/>
  <c r="E116" i="1"/>
  <c r="E93" i="1"/>
  <c r="E91" i="1"/>
  <c r="E95" i="1" s="1"/>
  <c r="E89" i="1"/>
  <c r="E80" i="1"/>
  <c r="E78" i="1"/>
  <c r="IB76" i="1"/>
  <c r="E76" i="1"/>
  <c r="AR12" i="4" l="1"/>
  <c r="E83" i="1"/>
  <c r="E55" i="1"/>
  <c r="F55" i="1" s="1"/>
  <c r="F102" i="1"/>
  <c r="E138" i="1"/>
  <c r="F138" i="1" s="1"/>
  <c r="E30" i="1"/>
  <c r="F30" i="1" s="1"/>
  <c r="E162" i="1"/>
  <c r="F162" i="1" s="1"/>
  <c r="E188" i="1"/>
  <c r="F188" i="1" s="1"/>
  <c r="F125" i="1"/>
  <c r="E87" i="2"/>
  <c r="E36" i="2"/>
  <c r="F36" i="2" s="1"/>
  <c r="F153" i="2"/>
  <c r="O148" i="3"/>
  <c r="O30" i="3"/>
  <c r="F165" i="2"/>
  <c r="E70" i="1"/>
  <c r="F70" i="1" s="1"/>
  <c r="AR16" i="4"/>
  <c r="AR20" i="4"/>
  <c r="AR27" i="4"/>
  <c r="AT37" i="4"/>
  <c r="F168" i="1"/>
  <c r="G37" i="3"/>
  <c r="AR13" i="4"/>
  <c r="AR17" i="4"/>
  <c r="AR21" i="4"/>
  <c r="AR24" i="4"/>
  <c r="AU29" i="4"/>
  <c r="F111" i="2"/>
  <c r="F143" i="2"/>
  <c r="E60" i="2"/>
  <c r="F60" i="2" s="1"/>
  <c r="AR10" i="4"/>
  <c r="AR14" i="4"/>
  <c r="AR18" i="4"/>
  <c r="AR22" i="4"/>
  <c r="AR25" i="4"/>
  <c r="F12" i="1"/>
  <c r="E369" i="2" l="1"/>
  <c r="F369" i="2" s="1"/>
  <c r="AU37" i="4"/>
  <c r="AT38" i="4"/>
  <c r="AT39" i="4" s="1"/>
  <c r="E301" i="1"/>
  <c r="F301" i="1" s="1"/>
  <c r="N378" i="3"/>
  <c r="N58" i="3"/>
  <c r="N42" i="3"/>
  <c r="G378" i="3"/>
  <c r="G58" i="3"/>
  <c r="G42" i="3"/>
  <c r="O42" i="3"/>
  <c r="O58" i="3"/>
  <c r="O378" i="3"/>
  <c r="O380" i="3"/>
  <c r="H42" i="3"/>
  <c r="H58" i="3"/>
  <c r="H378" i="3"/>
  <c r="L42" i="3"/>
  <c r="L58" i="3"/>
  <c r="L378" i="3"/>
  <c r="K378" i="3"/>
  <c r="K58" i="3"/>
  <c r="K42" i="3"/>
  <c r="M378" i="3"/>
  <c r="M58" i="3"/>
  <c r="M42" i="3"/>
  <c r="I378" i="3"/>
  <c r="I58" i="3"/>
  <c r="I42" i="3"/>
  <c r="J42" i="3"/>
  <c r="J58" i="3"/>
  <c r="J378" i="3"/>
  <c r="F42" i="3"/>
  <c r="F58" i="3"/>
  <c r="F378" i="3"/>
</calcChain>
</file>

<file path=xl/sharedStrings.xml><?xml version="1.0" encoding="utf-8"?>
<sst xmlns="http://schemas.openxmlformats.org/spreadsheetml/2006/main" count="1354" uniqueCount="641">
  <si>
    <t>Ayuntamiento de Madrid</t>
  </si>
  <si>
    <t>GRUPO:</t>
  </si>
  <si>
    <t>PRISA BRAND SOLUTIONS</t>
  </si>
  <si>
    <t>MEDIO</t>
  </si>
  <si>
    <t>SOPORTE</t>
  </si>
  <si>
    <t>INVERSIÓN</t>
  </si>
  <si>
    <t>PRENSA</t>
  </si>
  <si>
    <t>EL PAIS</t>
  </si>
  <si>
    <t>AS</t>
  </si>
  <si>
    <t>TOTAL</t>
  </si>
  <si>
    <t>REVISTAS</t>
  </si>
  <si>
    <t>DOMINICAL</t>
  </si>
  <si>
    <t>EPS + DOMINICAL</t>
  </si>
  <si>
    <t>ONLINE</t>
  </si>
  <si>
    <t>RADIO</t>
  </si>
  <si>
    <t>TOTAL PRISA BRAND SOLUTIONS</t>
  </si>
  <si>
    <t>UNIDAD EDITORIAL</t>
  </si>
  <si>
    <t>EL MUNDO</t>
  </si>
  <si>
    <t>MARCA</t>
  </si>
  <si>
    <t>SUPLEMENTOS</t>
  </si>
  <si>
    <t>METROPOLI</t>
  </si>
  <si>
    <t>TOTAL UNIDAD EDITORIAL</t>
  </si>
  <si>
    <t>VOCENTO</t>
  </si>
  <si>
    <t>ABC</t>
  </si>
  <si>
    <t>TOTAL VOCENTO</t>
  </si>
  <si>
    <t>PUBLIPRESS MEDIA</t>
  </si>
  <si>
    <t>MAGAZINE</t>
  </si>
  <si>
    <t>QUE FEM!</t>
  </si>
  <si>
    <t>RAC 1</t>
  </si>
  <si>
    <t>TOTAL PUBLIPRESS MEDIA</t>
  </si>
  <si>
    <t>GRUPO ZETA</t>
  </si>
  <si>
    <t>EL DOMINICAL</t>
  </si>
  <si>
    <t>I-CULT</t>
  </si>
  <si>
    <t>THE ECONOMIST</t>
  </si>
  <si>
    <t>TOTAL GRUPO ZETA</t>
  </si>
  <si>
    <t>LA RAZÓN</t>
  </si>
  <si>
    <t>PRINT</t>
  </si>
  <si>
    <t>LA RAZÓN- madrid+"razón finde"</t>
  </si>
  <si>
    <t>LA RAZÓN.ES</t>
  </si>
  <si>
    <t>TOTAL LA RAZÓN</t>
  </si>
  <si>
    <t>CONDE NAST</t>
  </si>
  <si>
    <t>VOGUE*</t>
  </si>
  <si>
    <t>TOTAL CONDE NAST</t>
  </si>
  <si>
    <t>ATRESADVERTISING</t>
  </si>
  <si>
    <t>ONDA CERO</t>
  </si>
  <si>
    <t>EUROPA FM</t>
  </si>
  <si>
    <t>TOTAL ATRESADVERTISING</t>
  </si>
  <si>
    <t>COPE</t>
  </si>
  <si>
    <t>C100</t>
  </si>
  <si>
    <t>COPE.COM</t>
  </si>
  <si>
    <t>TOTAL COPE</t>
  </si>
  <si>
    <t>GRUPO INTERECONOMIA</t>
  </si>
  <si>
    <t>RADIO INTERECONOMIA</t>
  </si>
  <si>
    <t>TOTAL GRUPO INTERECONOMIA</t>
  </si>
  <si>
    <t>20 MINUTOS</t>
  </si>
  <si>
    <t>20 MINUTOS.ES</t>
  </si>
  <si>
    <t>TOTAL GRUPO 20 MINUTOS</t>
  </si>
  <si>
    <t>RESTO DE SOPORTES</t>
  </si>
  <si>
    <t>PRODUCCION</t>
  </si>
  <si>
    <t>ESRADIO</t>
  </si>
  <si>
    <t>CAPITAL RADIO</t>
  </si>
  <si>
    <t>GESTIONA RADIO</t>
  </si>
  <si>
    <t>KISS FM</t>
  </si>
  <si>
    <t>Resumen inversión por grupos 2015</t>
  </si>
  <si>
    <t>ATRES ADVERTISING</t>
  </si>
  <si>
    <t>TOTAL GESTIONA RADIO</t>
  </si>
  <si>
    <t>QUE</t>
  </si>
  <si>
    <t>EXTERIOR</t>
  </si>
  <si>
    <t>LIFESTYLE</t>
  </si>
  <si>
    <t>CADENA SER</t>
  </si>
  <si>
    <t>ELPAIS</t>
  </si>
  <si>
    <t>HUFFINGTONPOST</t>
  </si>
  <si>
    <t>40 PRINCIPALES</t>
  </si>
  <si>
    <t>CADENA DIAL</t>
  </si>
  <si>
    <t>CINEMANIA</t>
  </si>
  <si>
    <t>ICON</t>
  </si>
  <si>
    <t>ATRESMEDIA</t>
  </si>
  <si>
    <t>TELVA</t>
  </si>
  <si>
    <t xml:space="preserve">UNEDISA </t>
  </si>
  <si>
    <t>YO DONA</t>
  </si>
  <si>
    <t>EL CULTURAL - EL MUNDO</t>
  </si>
  <si>
    <t>FUERA DE SERIE EXPANSION</t>
  </si>
  <si>
    <t>PAPEL</t>
  </si>
  <si>
    <t>RADIO MARCA</t>
  </si>
  <si>
    <t>EL CULTURAL - EMPRESA</t>
  </si>
  <si>
    <t>LA LUNA DE METROPOLI - EL MUNDO</t>
  </si>
  <si>
    <t>MUJERHOY</t>
  </si>
  <si>
    <t>ABC DEL OCIO</t>
  </si>
  <si>
    <t>CULTURAL (ABC)</t>
  </si>
  <si>
    <t>MUJER DE HOY</t>
  </si>
  <si>
    <t>XL SEMANAL</t>
  </si>
  <si>
    <t>XLSEMANAL+MAGAZINE</t>
  </si>
  <si>
    <t>CINE</t>
  </si>
  <si>
    <t>014 MEDIA</t>
  </si>
  <si>
    <t>MOVIEDIS</t>
  </si>
  <si>
    <t>PROMEDIOS POSTERSCOPE</t>
  </si>
  <si>
    <t>ADGAGE</t>
  </si>
  <si>
    <t>ADMAN</t>
  </si>
  <si>
    <t>ADSERVER</t>
  </si>
  <si>
    <t>ANTEVENIO</t>
  </si>
  <si>
    <t>ATRAPALO</t>
  </si>
  <si>
    <t>BARRIO DEL PILAR</t>
  </si>
  <si>
    <t>CHAMBERI DIGITAL</t>
  </si>
  <si>
    <t>CHARHADAS.COM</t>
  </si>
  <si>
    <t>CPM</t>
  </si>
  <si>
    <t>DISTRITOJAZZ</t>
  </si>
  <si>
    <t>DOCENOTAS</t>
  </si>
  <si>
    <t>EBUZZING</t>
  </si>
  <si>
    <t>EL CONFIDENCIAL</t>
  </si>
  <si>
    <t>ELTIEMPO.ES</t>
  </si>
  <si>
    <t>ENFEMENINO</t>
  </si>
  <si>
    <t>EUROPA PRESS</t>
  </si>
  <si>
    <t>EVENT PLANNER</t>
  </si>
  <si>
    <t>FACEBOOK</t>
  </si>
  <si>
    <t>GUIA DEL OCIO</t>
  </si>
  <si>
    <t>LA INFORMACION</t>
  </si>
  <si>
    <t>MADRIDACTUAL.ES</t>
  </si>
  <si>
    <t>MADRIDIARIO</t>
  </si>
  <si>
    <t>MEDIAMIND</t>
  </si>
  <si>
    <t>MINUBE</t>
  </si>
  <si>
    <t>SAPOSYPRINCESAS</t>
  </si>
  <si>
    <t>SMARTCLIP</t>
  </si>
  <si>
    <t>SOMOSMALASAÑA</t>
  </si>
  <si>
    <t>SPOTIFY</t>
  </si>
  <si>
    <t>TAPTAP</t>
  </si>
  <si>
    <t>TARGETOPIA</t>
  </si>
  <si>
    <t>TOMAJAZZ</t>
  </si>
  <si>
    <t>VAGUADA</t>
  </si>
  <si>
    <t>WEBADS</t>
  </si>
  <si>
    <t>YOC MOBILE</t>
  </si>
  <si>
    <t>YOUTUBE</t>
  </si>
  <si>
    <t>A VOCES DE CARABANCHEL</t>
  </si>
  <si>
    <t>DISTRITO VILLAVERDE</t>
  </si>
  <si>
    <t>DSALAMANCA</t>
  </si>
  <si>
    <t>EL DISTRITO</t>
  </si>
  <si>
    <t>EL INFORMATIVO DE MORATALAZ</t>
  </si>
  <si>
    <t>GACETAS LOCALES</t>
  </si>
  <si>
    <t>GENTE</t>
  </si>
  <si>
    <t>GUIA DE ALUCHE</t>
  </si>
  <si>
    <t>HOSTELTUR</t>
  </si>
  <si>
    <t>LA BRUJULA DEL NORTE</t>
  </si>
  <si>
    <t>SAPOS Y PRINCESAS</t>
  </si>
  <si>
    <t>TETUAN 30 DIAS</t>
  </si>
  <si>
    <t>VALLECAS VA</t>
  </si>
  <si>
    <t>SOPORTE PRODUCCION OFFLINE</t>
  </si>
  <si>
    <t>RADIO 4G</t>
  </si>
  <si>
    <t>RADIO INTERNACIONAL</t>
  </si>
  <si>
    <t>RADIO LIBERTAD</t>
  </si>
  <si>
    <t>RADIO SOL XXI</t>
  </si>
  <si>
    <t>TOP RADIO</t>
  </si>
  <si>
    <t>A ESCENA</t>
  </si>
  <si>
    <t>AGENTTRAVEL</t>
  </si>
  <si>
    <t>CINERAMA</t>
  </si>
  <si>
    <t>DIRECTIVOS Y EMPRESAS</t>
  </si>
  <si>
    <t>DIRIGIDO POR</t>
  </si>
  <si>
    <t>DOING BUSINESS IN SPAIN</t>
  </si>
  <si>
    <t>ECONOMIA 3</t>
  </si>
  <si>
    <t>EL DUENDE</t>
  </si>
  <si>
    <t>EVENTOS MAGAZINE</t>
  </si>
  <si>
    <t>FARMAESPAÑA</t>
  </si>
  <si>
    <t>FARMAEVENTUS</t>
  </si>
  <si>
    <t>FOTOGRAMAS</t>
  </si>
  <si>
    <t>FUNDACION:VICTIMAS DEL TERRORISMO</t>
  </si>
  <si>
    <t>GACETA DEL BUEN RETIRO</t>
  </si>
  <si>
    <t>GODOT</t>
  </si>
  <si>
    <t>ICCA IBERICA</t>
  </si>
  <si>
    <t>INCENTIVOS &amp; MEETINGS</t>
  </si>
  <si>
    <t>INFORTURSA</t>
  </si>
  <si>
    <t>LA GUIA DEL OCIO</t>
  </si>
  <si>
    <t>LO MEJOR DE LAS AUTONOMIAS</t>
  </si>
  <si>
    <t>MADRID EN VIVO</t>
  </si>
  <si>
    <t>MEET IN</t>
  </si>
  <si>
    <t>PAGINA DEL DISTRITO.COM</t>
  </si>
  <si>
    <t>PLACET</t>
  </si>
  <si>
    <t>PUNTO MICE</t>
  </si>
  <si>
    <t>REVISTA APM</t>
  </si>
  <si>
    <t>REVISTA CAIMAN</t>
  </si>
  <si>
    <t>REVISTA PROGRAMA</t>
  </si>
  <si>
    <t>REVISTA QUIU</t>
  </si>
  <si>
    <t>REVISTAS CONSEJEROS</t>
  </si>
  <si>
    <t>SANTA EUGENIA</t>
  </si>
  <si>
    <t>SAVIA</t>
  </si>
  <si>
    <t>SHANGAY</t>
  </si>
  <si>
    <t>SHANGAY EXPRESS</t>
  </si>
  <si>
    <t>SOLO PAU</t>
  </si>
  <si>
    <t>SPAIN FOR EVENTS</t>
  </si>
  <si>
    <t>TEATROS</t>
  </si>
  <si>
    <t>TIME OUT</t>
  </si>
  <si>
    <t>TRAVEL MANAGER</t>
  </si>
  <si>
    <t>VALLE DEL KAS</t>
  </si>
  <si>
    <t>VIAJES Y TURISMO</t>
  </si>
  <si>
    <t>AMG</t>
  </si>
  <si>
    <t>EL DIARIO</t>
  </si>
  <si>
    <t>ELDIARIODIGITAL.ES</t>
  </si>
  <si>
    <t>PUBLICO</t>
  </si>
  <si>
    <t>PUBLICODISPLAY</t>
  </si>
  <si>
    <t>GRUPO PUBLIPRESS</t>
  </si>
  <si>
    <t>LA VANGUARDIA</t>
  </si>
  <si>
    <t>TOTAL AMG</t>
  </si>
  <si>
    <t>TOTAL PUBLIPRESS</t>
  </si>
  <si>
    <t>JC DECAUX</t>
  </si>
  <si>
    <t>+JAZZ</t>
  </si>
  <si>
    <t>INV.CON IVA</t>
  </si>
  <si>
    <t>INV. CON IVA</t>
  </si>
  <si>
    <t>INTERNET</t>
  </si>
  <si>
    <t>Resumen inversión por grupos 2013</t>
  </si>
  <si>
    <t>INVERSIÓN CON IVA</t>
  </si>
  <si>
    <t>CINCO DIAS</t>
  </si>
  <si>
    <t>EL VIAJERO (EL PAIS)</t>
  </si>
  <si>
    <t>BABELIA</t>
  </si>
  <si>
    <t>ROLLING STONE</t>
  </si>
  <si>
    <t>AS.COM</t>
  </si>
  <si>
    <t>ELPAIS.COM</t>
  </si>
  <si>
    <t>LOS40.COM</t>
  </si>
  <si>
    <t>M80RADIO.COM</t>
  </si>
  <si>
    <t>PRISA BS</t>
  </si>
  <si>
    <t>CADENA 40</t>
  </si>
  <si>
    <t>MAXIMA FM</t>
  </si>
  <si>
    <t>EXPANSION</t>
  </si>
  <si>
    <t>MAGAZINE - EL MUNDO</t>
  </si>
  <si>
    <t xml:space="preserve">LA LUNA DE METROPOLI </t>
  </si>
  <si>
    <t>ELMUNDO.ES</t>
  </si>
  <si>
    <t>EXPANSION.COM</t>
  </si>
  <si>
    <t>MARCA.ES</t>
  </si>
  <si>
    <t>OCHOLEGUAS.COM</t>
  </si>
  <si>
    <t>UNEDISA RED</t>
  </si>
  <si>
    <t>YODONA.ES</t>
  </si>
  <si>
    <t>ABC.ES</t>
  </si>
  <si>
    <t>VOCENTO.ES</t>
  </si>
  <si>
    <t>LA RAZON</t>
  </si>
  <si>
    <t>VD (LA RAZON)</t>
  </si>
  <si>
    <t>LA RAZON.ES</t>
  </si>
  <si>
    <t>ATRES.COM</t>
  </si>
  <si>
    <t>ROCK</t>
  </si>
  <si>
    <t>CADENA100.ES</t>
  </si>
  <si>
    <t>COPE.ES</t>
  </si>
  <si>
    <t>GACETA DE LOS NEGOCIOS</t>
  </si>
  <si>
    <t>PUBLIMEDIA</t>
  </si>
  <si>
    <t>RED PUBLIMEDIA</t>
  </si>
  <si>
    <t>TOTAL GRUPO PUBLIMEDIA</t>
  </si>
  <si>
    <t>BEIJING STAR DAILY</t>
  </si>
  <si>
    <t>KOMMERSANT WEEKEND SUPPLEMENT</t>
  </si>
  <si>
    <t>ROSSIYSKAYA GAZETA</t>
  </si>
  <si>
    <t>SHANGAI TIMES</t>
  </si>
  <si>
    <t>VEDOMOSTI FRIDAY</t>
  </si>
  <si>
    <t>VIRTUOSO LIFE</t>
  </si>
  <si>
    <t>VIRTUOSO LIFE EN ESPAÑOL</t>
  </si>
  <si>
    <t>VIRTUOSO TRAVELLER</t>
  </si>
  <si>
    <t>20MINUTOS.ES</t>
  </si>
  <si>
    <t>ADTELLIGENZ (CP)</t>
  </si>
  <si>
    <t>AGENCIA EFE</t>
  </si>
  <si>
    <t>CLUB PRIVE VACANCES</t>
  </si>
  <si>
    <t>CN TRAVELLER</t>
  </si>
  <si>
    <t>CNTRAVELLER.RU</t>
  </si>
  <si>
    <t>C-TRIP</t>
  </si>
  <si>
    <t>DOSSIEREMPRESARIAL.COM</t>
  </si>
  <si>
    <t>EDREAMS.ES</t>
  </si>
  <si>
    <t>ELECONOMISTA.ES</t>
  </si>
  <si>
    <t>EMPRENDEDORES.ES</t>
  </si>
  <si>
    <t>FACEBOOK CP</t>
  </si>
  <si>
    <t>GOOGLE</t>
  </si>
  <si>
    <t>GOOGLE ADWORDS</t>
  </si>
  <si>
    <t>GUIADELOCIO.COM</t>
  </si>
  <si>
    <t>ILTM</t>
  </si>
  <si>
    <t>INLUXE.CN</t>
  </si>
  <si>
    <t>KOMMERSANT.RU</t>
  </si>
  <si>
    <t>LASTMINUTE.COM</t>
  </si>
  <si>
    <t>LIBERTADDIGITAL.COM</t>
  </si>
  <si>
    <t>LINKED IN</t>
  </si>
  <si>
    <t>LINKEDIN ADS</t>
  </si>
  <si>
    <t>LUXURY-INSIDER.COM</t>
  </si>
  <si>
    <t>MUCHOVIAJE.COM</t>
  </si>
  <si>
    <t>MUNIDEPORTE</t>
  </si>
  <si>
    <t>NATALIE-TOURS.RU</t>
  </si>
  <si>
    <t>NUMEROCERO.ES</t>
  </si>
  <si>
    <t>PLAYGROUND</t>
  </si>
  <si>
    <t>QUNAR</t>
  </si>
  <si>
    <t>RUMBO.ES</t>
  </si>
  <si>
    <t>SOJERN</t>
  </si>
  <si>
    <t>TOURISM.GISMETEO.RU</t>
  </si>
  <si>
    <t>TRAVEL.MAIL.RU</t>
  </si>
  <si>
    <t>TRAVEL.RU</t>
  </si>
  <si>
    <t>TRIPADVISOR.COM</t>
  </si>
  <si>
    <t>TUENTI</t>
  </si>
  <si>
    <t>TURIZM.RU</t>
  </si>
  <si>
    <t>TWITTER SITE</t>
  </si>
  <si>
    <t>VEDOMOSTI.RU</t>
  </si>
  <si>
    <t>VK.COM</t>
  </si>
  <si>
    <t>WEBADS INTERACTIVE, S.L.</t>
  </si>
  <si>
    <t>YIWANFUWENG.COM (BILLIONAIRE)</t>
  </si>
  <si>
    <t>ZANADU</t>
  </si>
  <si>
    <t>INTERNACIONAL</t>
  </si>
  <si>
    <t>AIBTM</t>
  </si>
  <si>
    <t>AMI</t>
  </si>
  <si>
    <t>ARABIAN TRAVEL NEWS</t>
  </si>
  <si>
    <t>ASFAAR</t>
  </si>
  <si>
    <t>ASSOCIATION CONVENTIONS &amp; FACILITIES</t>
  </si>
  <si>
    <t>BERLINER MORGENPOST</t>
  </si>
  <si>
    <t>BOOK STYLE</t>
  </si>
  <si>
    <t>BUSINESS DESTINATION</t>
  </si>
  <si>
    <t>BUSSINES REVIEW (HARVARD DEUSTO)</t>
  </si>
  <si>
    <t>CATALOGO SELECTIONS</t>
  </si>
  <si>
    <t>CIBTM</t>
  </si>
  <si>
    <t>CIM</t>
  </si>
  <si>
    <t>CINEINFORME</t>
  </si>
  <si>
    <t>CONFERENCE &amp; INCENTIVE TRAVELS</t>
  </si>
  <si>
    <t>CONFERENCE &amp; MEETING WORLD</t>
  </si>
  <si>
    <t>CONVENE</t>
  </si>
  <si>
    <t>DEPARTURES (MEXICO)</t>
  </si>
  <si>
    <t>DER TAGESSPIEGEL</t>
  </si>
  <si>
    <t>DERTOUR</t>
  </si>
  <si>
    <t>EIBTM</t>
  </si>
  <si>
    <t>ELLE RUSIA</t>
  </si>
  <si>
    <t>ETURBONEWS.COM</t>
  </si>
  <si>
    <t>EVENT REPORT</t>
  </si>
  <si>
    <t>EVENTS</t>
  </si>
  <si>
    <t>EXPONE</t>
  </si>
  <si>
    <t>FORUM:INFORMACION MEDICA</t>
  </si>
  <si>
    <t>FVW INTERNATIONAL</t>
  </si>
  <si>
    <t>GIBTM (ABU DHABI)</t>
  </si>
  <si>
    <t>GUIDE BEDOUK</t>
  </si>
  <si>
    <t>HARPERS BAZAAR BRASIL</t>
  </si>
  <si>
    <t>HARPERS BAZAAR MEXICO</t>
  </si>
  <si>
    <t>HEADQUARTERS (BELGICA)</t>
  </si>
  <si>
    <t>HELLO RUSIA</t>
  </si>
  <si>
    <t>ICCA CONGRESS 2013-FINAL PROGRAMME</t>
  </si>
  <si>
    <t>ICCA HYPERLINK 2012</t>
  </si>
  <si>
    <t>I-MEET.COM</t>
  </si>
  <si>
    <t>IMEX AMERICA</t>
  </si>
  <si>
    <t>IMEX AMERICA PRE-SHOW REPORT</t>
  </si>
  <si>
    <t>JORNAL MERCADO&amp;EVENTOS</t>
  </si>
  <si>
    <t>JORNAL O GESTOR</t>
  </si>
  <si>
    <t>JOURNAL PANROTAS</t>
  </si>
  <si>
    <t>KOMPANIYA</t>
  </si>
  <si>
    <t>LA UNI</t>
  </si>
  <si>
    <t>LIFE STYLE CHINA</t>
  </si>
  <si>
    <t>MARCO POLO</t>
  </si>
  <si>
    <t>MCMAG.COM</t>
  </si>
  <si>
    <t>MDC (MERCADO DE CONVENCIONES)</t>
  </si>
  <si>
    <t>MEDIAPUNTA</t>
  </si>
  <si>
    <t>MEET IN (INT)</t>
  </si>
  <si>
    <t>MEET ME</t>
  </si>
  <si>
    <t>MEETING &amp; INCENTIVE TRAVEL</t>
  </si>
  <si>
    <t>MEETING BY MELIA CASTILLA</t>
  </si>
  <si>
    <t>MEETING E CONGRESSI</t>
  </si>
  <si>
    <t>MEETING FOCUS INTERNATIONAL</t>
  </si>
  <si>
    <t>MEETINGS &amp; CONVENTIONS</t>
  </si>
  <si>
    <t>MEETINGS INTERNATIONAL</t>
  </si>
  <si>
    <t>MEETINGS NET</t>
  </si>
  <si>
    <t>MEETPIE.COM</t>
  </si>
  <si>
    <t>MICE CHINA</t>
  </si>
  <si>
    <t>MODERN WEEKLY</t>
  </si>
  <si>
    <t>MONDO SONORO</t>
  </si>
  <si>
    <t>MONOCLE</t>
  </si>
  <si>
    <t>NEW EUROPEAN ECONOMY</t>
  </si>
  <si>
    <t>NIKKEI BUSINESS</t>
  </si>
  <si>
    <t>OK!</t>
  </si>
  <si>
    <t>ON</t>
  </si>
  <si>
    <t>PANROTAS QUIZ ONLINE</t>
  </si>
  <si>
    <t>PREVUE</t>
  </si>
  <si>
    <t>PROFILE - DER SPIEGEL</t>
  </si>
  <si>
    <t>REIS REVUE (TRAV MAGAZINE)</t>
  </si>
  <si>
    <t>REVISTA AENA</t>
  </si>
  <si>
    <t>SHOPPING IN SPAIN FOR CHINESE TRAVELERS</t>
  </si>
  <si>
    <t>SMART MEETINGS</t>
  </si>
  <si>
    <t>SMART MEETINGS ONLINE</t>
  </si>
  <si>
    <t>SPAIN TRAVEL &amp; BUSSINES MAGZINE</t>
  </si>
  <si>
    <t>STAND BY</t>
  </si>
  <si>
    <t>STUDY TRAVEL MAGAZINE</t>
  </si>
  <si>
    <t>SUCCESSFUL MEETINGS</t>
  </si>
  <si>
    <t>TAT REVISTA</t>
  </si>
  <si>
    <t>TAXI MAGAZINE</t>
  </si>
  <si>
    <t>THE BUND</t>
  </si>
  <si>
    <t>TIEMPO</t>
  </si>
  <si>
    <t>TOUR BUSINESS</t>
  </si>
  <si>
    <t>TRAVEL ONE</t>
  </si>
  <si>
    <t>TRAVEL ONE.NET</t>
  </si>
  <si>
    <t>TRAVEL TRENDZ</t>
  </si>
  <si>
    <t>TRAVEL WEEKLY</t>
  </si>
  <si>
    <t>TRAVEL WEEKLY.CO.UK</t>
  </si>
  <si>
    <t>TRAVEL.TALK MIDDLE EAST</t>
  </si>
  <si>
    <t>TTG BT MICE CHINA</t>
  </si>
  <si>
    <t>TTG MENA</t>
  </si>
  <si>
    <t>TTG RUSSIA</t>
  </si>
  <si>
    <t>TW TAGUNS WIRTSCHAFT</t>
  </si>
  <si>
    <t>VANIDADES MEXICO</t>
  </si>
  <si>
    <t>VANITAS</t>
  </si>
  <si>
    <t>VIAJES PALACIO</t>
  </si>
  <si>
    <t>VIRTUAL FAM TRIP</t>
  </si>
  <si>
    <t>VOGUE BRASIL</t>
  </si>
  <si>
    <t>VOGUE RUSIA</t>
  </si>
  <si>
    <t>VOYAGES D AFFAIRES MAGAZINE</t>
  </si>
  <si>
    <t>VOYAGES ET STRATEGIES</t>
  </si>
  <si>
    <t>WALKING</t>
  </si>
  <si>
    <t>WELCOME TO SPAIN</t>
  </si>
  <si>
    <t>WISH REPORT BRASIL</t>
  </si>
  <si>
    <t>WWW.FVW.DE</t>
  </si>
  <si>
    <t>ZEIT MAGAZIN</t>
  </si>
  <si>
    <t>PRODUCCION OFFLINE</t>
  </si>
  <si>
    <t>PUBLICIDAD EXTERIOR</t>
  </si>
  <si>
    <t>CBS</t>
  </si>
  <si>
    <t>CERO14</t>
  </si>
  <si>
    <t>Resumen inversión por grupos 2014</t>
  </si>
  <si>
    <t>BABELIA-EL PAÍS</t>
  </si>
  <si>
    <t>SER MADRID</t>
  </si>
  <si>
    <t>C40</t>
  </si>
  <si>
    <t>DIAL</t>
  </si>
  <si>
    <t xml:space="preserve">CINCODIAS.COM                                               </t>
  </si>
  <si>
    <t xml:space="preserve"> </t>
  </si>
  <si>
    <t>FUERA DE SERIE</t>
  </si>
  <si>
    <t>LA LUNA DE METROPOLI</t>
  </si>
  <si>
    <t xml:space="preserve">TELVA                                                       </t>
  </si>
  <si>
    <t>DESCUBRIR EL ARTE</t>
  </si>
  <si>
    <t>RADIO MARCA MADRID</t>
  </si>
  <si>
    <t>TELVA.COM</t>
  </si>
  <si>
    <t>ABC SEVILLA</t>
  </si>
  <si>
    <t>EL NORTE DE CASTILLA ENCARTE</t>
  </si>
  <si>
    <t>LAS PROVINCIAS</t>
  </si>
  <si>
    <t>SUR</t>
  </si>
  <si>
    <t>VOCENTO.ES (MOBILE)</t>
  </si>
  <si>
    <t>MELODIA FM</t>
  </si>
  <si>
    <t>WWW.ANTENA3TV.COM TELEVISION</t>
  </si>
  <si>
    <t>CADENA 100</t>
  </si>
  <si>
    <t>ROCK &amp; GOL</t>
  </si>
  <si>
    <t>20 MINUTOS MALAGA</t>
  </si>
  <si>
    <t>20 MINUTOS SEVILLA</t>
  </si>
  <si>
    <t>20 MINUTOS VALENCIA</t>
  </si>
  <si>
    <t>20 MINUTOS ZARAGOZA</t>
  </si>
  <si>
    <t>LAVANGUARDIA.COM</t>
  </si>
  <si>
    <t>TOTAL GRUPO PUBLIPRESS MEDIA</t>
  </si>
  <si>
    <t>ZETA</t>
  </si>
  <si>
    <t>EL PERIODICO DE CATALUNYA</t>
  </si>
  <si>
    <t>INTERVIÚ</t>
  </si>
  <si>
    <t>DIARIO INFORMACION</t>
  </si>
  <si>
    <t>EL HERALDO DE ARAGON</t>
  </si>
  <si>
    <t>INFOTURIA</t>
  </si>
  <si>
    <t>LEVANTE</t>
  </si>
  <si>
    <t xml:space="preserve">A ESCENA                                                    </t>
  </si>
  <si>
    <t>EJECUTIVOS</t>
  </si>
  <si>
    <t>EL CULTURAL</t>
  </si>
  <si>
    <t xml:space="preserve">EL DUENDE                                                   </t>
  </si>
  <si>
    <t>EN MARCHA</t>
  </si>
  <si>
    <t>ROCKDELUXE</t>
  </si>
  <si>
    <t>MONDOSONORO</t>
  </si>
  <si>
    <t xml:space="preserve">FUNDACION:VICTIMAS DEL TERRORISMO                           </t>
  </si>
  <si>
    <t xml:space="preserve">REVISTA AENA                                                </t>
  </si>
  <si>
    <t xml:space="preserve">REVISTA PROGRAMA                                            </t>
  </si>
  <si>
    <t xml:space="preserve">TEATROS                                                     </t>
  </si>
  <si>
    <t xml:space="preserve">SHANGAY                                                     </t>
  </si>
  <si>
    <t xml:space="preserve">GODOT                                                       </t>
  </si>
  <si>
    <t xml:space="preserve">HOSTELTUR                                                   </t>
  </si>
  <si>
    <t xml:space="preserve">LA GUIA DEL OCIO MADRID                                     </t>
  </si>
  <si>
    <t xml:space="preserve">LO MEJOR DE LAS AUTONOMIAS                                  </t>
  </si>
  <si>
    <t>ARS MAGAZINE</t>
  </si>
  <si>
    <t>ASSOCIATION PLANNER (BELGICA)</t>
  </si>
  <si>
    <t>CANADIAN TRAVEL PRESS</t>
  </si>
  <si>
    <t>DESTINATIONS</t>
  </si>
  <si>
    <t>DIE WELT+WELT AM SONNTAG</t>
  </si>
  <si>
    <t>EVENEMENTS&amp;CONVENTIONS</t>
  </si>
  <si>
    <t>EXECUTIVE PA</t>
  </si>
  <si>
    <t>EXPANSION MEJICO</t>
  </si>
  <si>
    <t>FOOD&amp;TRAVEL</t>
  </si>
  <si>
    <t>ICCA CONGRESS 2014-FINAL PROGRAMME</t>
  </si>
  <si>
    <t>ICCA HYPERLINK 2013</t>
  </si>
  <si>
    <t>ICON ALEMANIA</t>
  </si>
  <si>
    <t>IGNITE</t>
  </si>
  <si>
    <t>IMEX FRANKFURT</t>
  </si>
  <si>
    <t>L´ECHO TOURISTIQUE</t>
  </si>
  <si>
    <t>LETS GO (RYANAIR)</t>
  </si>
  <si>
    <t>MEET AND TRAVEL MG</t>
  </si>
  <si>
    <t>MEET IN (NACIONAL)</t>
  </si>
  <si>
    <t>MICE TALK INDIA</t>
  </si>
  <si>
    <t>MIM (BELGICA)</t>
  </si>
  <si>
    <t>NAT GEO TRAVELER MEXICO</t>
  </si>
  <si>
    <t>REVISTAS ARTE DE VIVIR</t>
  </si>
  <si>
    <t xml:space="preserve">STUDIOSUS                                                   </t>
  </si>
  <si>
    <t>TENDANCE NOMAD MAGAZINE</t>
  </si>
  <si>
    <t>THE MEETINGS SHOW LONDON</t>
  </si>
  <si>
    <t>TOP MAGAZINE</t>
  </si>
  <si>
    <t>TRAVEL COURIER</t>
  </si>
  <si>
    <t>TRAVEL WEEKLY-EVENTS</t>
  </si>
  <si>
    <t>TRAVTALK</t>
  </si>
  <si>
    <t>TTG INDIA</t>
  </si>
  <si>
    <t>VIAJAR PELO MUNDO</t>
  </si>
  <si>
    <t>VIAJES NATIONAL GEOGRAPHIC</t>
  </si>
  <si>
    <t xml:space="preserve">VIRTUOSO LIFE                                               </t>
  </si>
  <si>
    <t xml:space="preserve">VIRTUOSO LIFE EN ESPAÑOL                                    </t>
  </si>
  <si>
    <t xml:space="preserve">VIRTUOSO TRAVELLER                                          </t>
  </si>
  <si>
    <t>OFFLINE</t>
  </si>
  <si>
    <t>REGULARIZADORA</t>
  </si>
  <si>
    <t>REGULARIZACIÓN RADIO</t>
  </si>
  <si>
    <t>COMFERSA</t>
  </si>
  <si>
    <t>MEGA LIGHT STUTTGART</t>
  </si>
  <si>
    <t>MUPI DIGITAL IWALL</t>
  </si>
  <si>
    <t>INTERECONOMIA</t>
  </si>
  <si>
    <t>13TV.ES</t>
  </si>
  <si>
    <t>AD CONION</t>
  </si>
  <si>
    <t>AGENTTRAVEL.ES</t>
  </si>
  <si>
    <t>ANUNCIOS.COM</t>
  </si>
  <si>
    <t>BILD-WEBADS</t>
  </si>
  <si>
    <t>COMMUNICALO.IT-WEBADS</t>
  </si>
  <si>
    <t>CORRIERE DELLA SERA-WEBADS</t>
  </si>
  <si>
    <t>DELIVERY MEDIA</t>
  </si>
  <si>
    <t>DZ ONLINE.DE-WEBADS</t>
  </si>
  <si>
    <t>ELCONFIDENCIAL.COM</t>
  </si>
  <si>
    <t>ETURBONEWS.COM (ONLINE)</t>
  </si>
  <si>
    <t>EUROPAPRESS.ES</t>
  </si>
  <si>
    <t>EVENTOPLUS.COM</t>
  </si>
  <si>
    <t>EXPRESO.INFO</t>
  </si>
  <si>
    <t>EXPRESS-WEBADS</t>
  </si>
  <si>
    <t>FARMAEVENTUS.COM</t>
  </si>
  <si>
    <t>FIGARO-WEBADS</t>
  </si>
  <si>
    <t>FORBES.COM-WEBADS</t>
  </si>
  <si>
    <t>GUARDIAN.CO.UK-WEBADS</t>
  </si>
  <si>
    <t>HERCOLE.IT-WEBADS</t>
  </si>
  <si>
    <t>HISPANIDAD.COM</t>
  </si>
  <si>
    <t>HOSTELTUR.COM</t>
  </si>
  <si>
    <t>IBERIA LAE</t>
  </si>
  <si>
    <t>ICCA IBERICA ONLINE</t>
  </si>
  <si>
    <t>IMEETPIE.COM (ONLINE)</t>
  </si>
  <si>
    <t>INFORTURSA.COM</t>
  </si>
  <si>
    <t>LA REPUBBLICA-WEBADS</t>
  </si>
  <si>
    <t>LAINFORMACION.COM</t>
  </si>
  <si>
    <t>LE MONDE-WEBADS</t>
  </si>
  <si>
    <t>LES ECHOS-WEBADS</t>
  </si>
  <si>
    <t>LUXONOMIST</t>
  </si>
  <si>
    <t>MAIL ONLINE-WEBADS</t>
  </si>
  <si>
    <t>MARKETINGDIRECTO.COM</t>
  </si>
  <si>
    <t>MEETIN</t>
  </si>
  <si>
    <t>MEETPIE.COM (ONLINE)</t>
  </si>
  <si>
    <t>MINUBE.ES</t>
  </si>
  <si>
    <t>NY TIMES.COM-WEBADS</t>
  </si>
  <si>
    <t>REVISTAEXPONE.COM</t>
  </si>
  <si>
    <t>SAPOSYPRINCESAS.COM</t>
  </si>
  <si>
    <t>SPAINTRAVEL&amp;BUSINESS.COM</t>
  </si>
  <si>
    <t>SPIEGEL-WEBADS</t>
  </si>
  <si>
    <t>TELECINCO.ES</t>
  </si>
  <si>
    <t>TELEGRAPH.CO.UK-WEBADS</t>
  </si>
  <si>
    <t>TF1.COM</t>
  </si>
  <si>
    <t>TRAVEL MANAGER.ES</t>
  </si>
  <si>
    <t>TWITTER CP</t>
  </si>
  <si>
    <t>USA TODAY.COM-WEBADS</t>
  </si>
  <si>
    <t>ZEIT-WEBADS</t>
  </si>
  <si>
    <t>TOTAL RESTO DE SOPORTES</t>
  </si>
  <si>
    <t>INVERSIÓN IVA</t>
  </si>
  <si>
    <t>CRONOS</t>
  </si>
  <si>
    <t>DESCUADRE</t>
  </si>
  <si>
    <t>ANUAL TEATROS</t>
  </si>
  <si>
    <t>AMPLIACION TEATROS</t>
  </si>
  <si>
    <t>PLAN SUPLEMENTOS Y REVISTAS 2014</t>
  </si>
  <si>
    <t>TOTAL INVERSION</t>
  </si>
  <si>
    <t>GRUPO PRENSA IBERICA</t>
  </si>
  <si>
    <t>INFORMACION ALICANTE</t>
  </si>
  <si>
    <t>RESTO PRENSA</t>
  </si>
  <si>
    <t>HERALDO DE ARAGÓN</t>
  </si>
  <si>
    <r>
      <t>PUBLICIDAD INTERNACIONAL 2015 -</t>
    </r>
    <r>
      <rPr>
        <b/>
        <sz val="14"/>
        <color theme="3"/>
        <rFont val="Calibri"/>
        <family val="2"/>
        <scheme val="minor"/>
      </rPr>
      <t xml:space="preserve"> TOTAL campañas</t>
    </r>
  </si>
  <si>
    <t>Fecha actualización 10/Marzo/2016</t>
  </si>
  <si>
    <t>CRONOGRAMA PRESUPUESTO PUBLICIDAD 2015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</si>
  <si>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</si>
  <si>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</si>
  <si>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</si>
  <si>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</si>
  <si>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</si>
  <si>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</si>
  <si>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</si>
  <si>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</si>
  <si>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</si>
  <si>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CAMPAÑA</t>
  </si>
  <si>
    <t>TIPOLOGÍA</t>
  </si>
  <si>
    <t>TOTAL NETO PLANIFICADO</t>
  </si>
  <si>
    <t>% DE SOS POR CAMPAÑA</t>
  </si>
  <si>
    <t>% DE SOS POR TIPOLOGÍA</t>
  </si>
  <si>
    <t>TOTAL CON IVA</t>
  </si>
  <si>
    <t>6-12</t>
  </si>
  <si>
    <t>13-19</t>
  </si>
  <si>
    <t>20-26</t>
  </si>
  <si>
    <t>27-3</t>
  </si>
  <si>
    <t>4-10</t>
  </si>
  <si>
    <t>11-17</t>
  </si>
  <si>
    <t>18-24</t>
  </si>
  <si>
    <t>25-31</t>
  </si>
  <si>
    <t>1-7</t>
  </si>
  <si>
    <t>8-14</t>
  </si>
  <si>
    <t>15-21</t>
  </si>
  <si>
    <t>22-28</t>
  </si>
  <si>
    <t>29-5</t>
  </si>
  <si>
    <t>27-2</t>
  </si>
  <si>
    <t>3-9</t>
  </si>
  <si>
    <t>10-16</t>
  </si>
  <si>
    <t>17-23</t>
  </si>
  <si>
    <t>24-30</t>
  </si>
  <si>
    <t>31-6</t>
  </si>
  <si>
    <t>7-13</t>
  </si>
  <si>
    <t>14-20</t>
  </si>
  <si>
    <t>21-27</t>
  </si>
  <si>
    <t>27-4</t>
  </si>
  <si>
    <t>5-11</t>
  </si>
  <si>
    <t>12-18</t>
  </si>
  <si>
    <t>19-25</t>
  </si>
  <si>
    <t>26-1</t>
  </si>
  <si>
    <t>2-8</t>
  </si>
  <si>
    <t>9-15</t>
  </si>
  <si>
    <t>16-22</t>
  </si>
  <si>
    <t>23-29</t>
  </si>
  <si>
    <t>30-6</t>
  </si>
  <si>
    <t>13-20</t>
  </si>
  <si>
    <t>28-31</t>
  </si>
  <si>
    <t>CAMPAÑA DESTINO -1º OLA</t>
  </si>
  <si>
    <t>OCIO</t>
  </si>
  <si>
    <t>CAMPAÑA DESTINO - 2ª OLA</t>
  </si>
  <si>
    <t>CAMPAÑA DESTINO -TIMES SQUARE</t>
  </si>
  <si>
    <t>CAMPAÑA DESTINO-TRANVIAS MILÁN</t>
  </si>
  <si>
    <t>CAMPAÑA STUTTGART</t>
  </si>
  <si>
    <t>OCIO CONECTIVIDAD</t>
  </si>
  <si>
    <t>CAMPAÑA LYON AMSTERDAN</t>
  </si>
  <si>
    <t>CAMPAÑA MONOCLE</t>
  </si>
  <si>
    <t>PRODUCTO PREMIUM</t>
  </si>
  <si>
    <t>CAMPAÑA FWV</t>
  </si>
  <si>
    <t>SECTOR PROFESIONAL</t>
  </si>
  <si>
    <t>CAMPAÑA PANROTAS</t>
  </si>
  <si>
    <t>CAMPAÑA VIRTUOSO</t>
  </si>
  <si>
    <t>TTOO</t>
  </si>
  <si>
    <t>CAMPAÑA CONSOLID</t>
  </si>
  <si>
    <t>CAMPAÑA DERTOUR</t>
  </si>
  <si>
    <t>CAMPAÑAS VIAJES PALACIO</t>
  </si>
  <si>
    <t>CAMPAÑA SPEISEN&amp;REISEN</t>
  </si>
  <si>
    <t>CAMPAÑA MCB</t>
  </si>
  <si>
    <t>PUBLICIDAD DE NEGOCIO</t>
  </si>
  <si>
    <t>CAMPAÑA MCB - LINKEDIN</t>
  </si>
  <si>
    <t>CAMPAÑA MCB- EIBTM</t>
  </si>
  <si>
    <t>CAMPAÑA MCB- CIT-EVENT (AMPLIACIÓN)</t>
  </si>
  <si>
    <t>CAMPAÑA BLOOMERG BUSSINESSWEEK</t>
  </si>
  <si>
    <t>PUBLICIDAD NEGOCIO</t>
  </si>
  <si>
    <t>* CAMPAÑA DE RYANAIR FINALMENTE NO SALIO CON LOS ESTÁNDARES DE CALIDAD QUE MARCA EL SOPORTE.NO ESTA CONTEMPLADA EN EL PLAN (48.795,43€)</t>
  </si>
  <si>
    <t>TOTAL NETO APROBADO</t>
  </si>
  <si>
    <t>IVA</t>
  </si>
  <si>
    <t>TOTAL PLANIFICADO + IVA</t>
  </si>
  <si>
    <t>TOTAL NETO INVERSIÓN</t>
  </si>
  <si>
    <t>TOTAL INVERSIÓN + IVA</t>
  </si>
  <si>
    <t>TOTAL NETO REMANENTE</t>
  </si>
  <si>
    <t>TOTAL REMANENTE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</si>
</sst>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#,##0.00\ &quot;€&quot;;[Red]\-#,##0.00\ &quot;€&quot;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&quot;€&quot;"/>
    <numFmt numFmtId="166" formatCode="#,##0.00\ &quot;€&quot;"/>
    <numFmt numFmtId="167" formatCode="_(* #,##0_);_(* \(#,##0\);_(* &quot;-&quot;_);_(@_)"/>
    <numFmt numFmtId="168" formatCode="_(&quot;$&quot;* #,##0_);_(&quot;$&quot;* \(#,##0\);_(&quot;$&quot;* &quot;-&quot;_);_(@_)"/>
    <numFmt numFmtId="169" formatCode="_-* #,##0.00\ [$€-1]_-;\-* #,##0.00\ [$€-1]_-;_-* &quot;-&quot;??\ [$€-1]_-"/>
    <numFmt numFmtId="170" formatCode="[$€-2]\ #,##0.00_);[Red]\([$€-2]\ #,##0.00\)"/>
    <numFmt numFmtId="171" formatCode="&quot;Activado&quot;;&quot;Activado&quot;;&quot;Desactivado&quot;"/>
    <numFmt numFmtId="172" formatCode="_-&quot;$&quot;* #,##0_-;\-&quot;$&quot;* #,##0_-;_-&quot;$&quot;* &quot;-&quot;_-;_-@_-"/>
    <numFmt numFmtId="173" formatCode="_-&quot;$&quot;* #,##0.00_-;\-&quot;$&quot;* #,##0.00_-;_-&quot;$&quot;* &quot;-&quot;??_-;_-@_-"/>
    <numFmt numFmtId="174" formatCode="0.00_)"/>
    <numFmt numFmtId="175" formatCode="#,##0.00\ _€"/>
    <numFmt numFmtId="176" formatCode="#,##0.0\ &quot;€&quot;"/>
    <numFmt numFmtId="177" formatCode="0.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ETICA"/>
    </font>
    <font>
      <sz val="12"/>
      <name val="Times New Roman"/>
      <family val="1"/>
    </font>
    <font>
      <b/>
      <sz val="18"/>
      <name val="HELVETICA"/>
    </font>
    <font>
      <sz val="10"/>
      <name val="Tahoma"/>
      <family val="2"/>
    </font>
    <font>
      <b/>
      <sz val="14"/>
      <color indexed="10"/>
      <name val="HELVETICA"/>
    </font>
    <font>
      <b/>
      <sz val="10"/>
      <name val="HELVETICA"/>
    </font>
    <font>
      <b/>
      <sz val="10"/>
      <color indexed="10"/>
      <name val="HELVETICA"/>
    </font>
    <font>
      <b/>
      <sz val="10"/>
      <color indexed="9"/>
      <name val="HELVETICA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sz val="10"/>
      <color indexed="8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Calibri"/>
      <family val="2"/>
    </font>
    <font>
      <sz val="10"/>
      <color indexed="63"/>
      <name val="Arial"/>
      <family val="2"/>
    </font>
    <font>
      <b/>
      <sz val="12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55AF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indexed="63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theme="0" tint="-0.499984740745262"/>
      </left>
      <right style="dashed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dotted">
        <color theme="0" tint="-0.499984740745262"/>
      </right>
      <top style="medium">
        <color theme="0" tint="-0.499984740745262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tted">
        <color theme="0" tint="-0.499984740745262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tted">
        <color theme="0" tint="-0.499984740745262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theme="0" tint="-0.499984740745262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</borders>
  <cellStyleXfs count="696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" fillId="0" borderId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center" vertical="top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lef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2" fillId="0" borderId="0" applyNumberFormat="0" applyBorder="0">
      <alignment horizontal="right" vertical="center" wrapText="1"/>
      <protection locked="0"/>
    </xf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2" applyNumberFormat="0" applyAlignment="0" applyProtection="0"/>
    <xf numFmtId="0" fontId="17" fillId="24" borderId="13" applyNumberFormat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14"/>
    <xf numFmtId="16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10" borderId="12" applyNumberFormat="0" applyAlignment="0" applyProtection="0"/>
    <xf numFmtId="0" fontId="28" fillId="0" borderId="18" applyNumberFormat="0" applyFill="0" applyAlignment="0" applyProtection="0"/>
    <xf numFmtId="170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37" fontId="29" fillId="0" borderId="0"/>
    <xf numFmtId="174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5" borderId="19" applyNumberFormat="0" applyFont="0" applyAlignment="0" applyProtection="0"/>
    <xf numFmtId="0" fontId="31" fillId="23" borderId="20" applyNumberFormat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13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29" borderId="39" applyNumberFormat="0" applyAlignment="0" applyProtection="0"/>
  </cellStyleXfs>
  <cellXfs count="355">
    <xf numFmtId="0" fontId="0" fillId="0" borderId="0" xfId="0"/>
    <xf numFmtId="0" fontId="3" fillId="0" borderId="0" xfId="0" applyFont="1"/>
    <xf numFmtId="0" fontId="5" fillId="0" borderId="0" xfId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3" fontId="7" fillId="0" borderId="0" xfId="2" applyNumberFormat="1" applyFont="1" applyBorder="1" applyAlignment="1">
      <alignment horizontal="center"/>
    </xf>
    <xf numFmtId="3" fontId="7" fillId="0" borderId="0" xfId="2" applyNumberFormat="1" applyFont="1" applyBorder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8" fillId="0" borderId="0" xfId="0" applyFont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4" xfId="0" applyFont="1" applyBorder="1"/>
    <xf numFmtId="0" fontId="9" fillId="0" borderId="0" xfId="0" applyFont="1" applyFill="1" applyBorder="1" applyAlignment="1">
      <alignment horizontal="center"/>
    </xf>
    <xf numFmtId="0" fontId="3" fillId="0" borderId="6" xfId="0" applyFont="1" applyBorder="1"/>
    <xf numFmtId="0" fontId="10" fillId="3" borderId="7" xfId="0" applyFont="1" applyFill="1" applyBorder="1"/>
    <xf numFmtId="165" fontId="10" fillId="3" borderId="7" xfId="0" applyNumberFormat="1" applyFont="1" applyFill="1" applyBorder="1" applyAlignment="1">
      <alignment horizontal="center"/>
    </xf>
    <xf numFmtId="164" fontId="0" fillId="0" borderId="0" xfId="0" applyNumberFormat="1" applyFill="1"/>
    <xf numFmtId="164" fontId="3" fillId="0" borderId="0" xfId="0" applyNumberFormat="1" applyFont="1" applyFill="1"/>
    <xf numFmtId="165" fontId="3" fillId="0" borderId="0" xfId="0" applyNumberFormat="1" applyFont="1" applyAlignment="1">
      <alignment horizontal="center"/>
    </xf>
    <xf numFmtId="0" fontId="10" fillId="3" borderId="8" xfId="0" applyFont="1" applyFill="1" applyBorder="1"/>
    <xf numFmtId="0" fontId="10" fillId="3" borderId="9" xfId="0" applyFont="1" applyFill="1" applyBorder="1"/>
    <xf numFmtId="165" fontId="10" fillId="3" borderId="10" xfId="0" applyNumberFormat="1" applyFont="1" applyFill="1" applyBorder="1" applyAlignment="1">
      <alignment horizontal="center"/>
    </xf>
    <xf numFmtId="165" fontId="3" fillId="0" borderId="0" xfId="0" applyNumberFormat="1" applyFont="1"/>
    <xf numFmtId="0" fontId="3" fillId="0" borderId="7" xfId="0" applyFont="1" applyBorder="1"/>
    <xf numFmtId="165" fontId="10" fillId="3" borderId="7" xfId="0" applyNumberFormat="1" applyFont="1" applyFill="1" applyBorder="1"/>
    <xf numFmtId="0" fontId="3" fillId="4" borderId="3" xfId="0" applyFont="1" applyFill="1" applyBorder="1"/>
    <xf numFmtId="0" fontId="3" fillId="0" borderId="0" xfId="0" applyFont="1" applyFill="1" applyBorder="1"/>
    <xf numFmtId="0" fontId="10" fillId="0" borderId="0" xfId="0" applyFont="1" applyFill="1" applyBorder="1"/>
    <xf numFmtId="165" fontId="10" fillId="0" borderId="0" xfId="0" applyNumberFormat="1" applyFont="1" applyFill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/>
    <xf numFmtId="165" fontId="3" fillId="0" borderId="4" xfId="0" applyNumberFormat="1" applyFont="1" applyBorder="1" applyAlignment="1">
      <alignment horizontal="center"/>
    </xf>
    <xf numFmtId="0" fontId="3" fillId="0" borderId="5" xfId="0" applyFont="1" applyFill="1" applyBorder="1"/>
    <xf numFmtId="0" fontId="3" fillId="0" borderId="4" xfId="0" applyFont="1" applyFill="1" applyBorder="1"/>
    <xf numFmtId="0" fontId="3" fillId="0" borderId="7" xfId="0" applyFont="1" applyFill="1" applyBorder="1"/>
    <xf numFmtId="166" fontId="3" fillId="0" borderId="0" xfId="0" applyNumberFormat="1" applyFont="1" applyAlignment="1">
      <alignment horizontal="center"/>
    </xf>
    <xf numFmtId="164" fontId="1" fillId="0" borderId="0" xfId="3" applyNumberFormat="1"/>
    <xf numFmtId="0" fontId="0" fillId="0" borderId="0" xfId="0" applyNumberFormat="1"/>
    <xf numFmtId="0" fontId="0" fillId="0" borderId="0" xfId="0" applyAlignment="1">
      <alignment horizontal="left" indent="2"/>
    </xf>
    <xf numFmtId="0" fontId="0" fillId="0" borderId="2" xfId="0" applyBorder="1" applyAlignment="1">
      <alignment horizontal="left" indent="2"/>
    </xf>
    <xf numFmtId="0" fontId="0" fillId="0" borderId="5" xfId="0" applyBorder="1" applyAlignment="1">
      <alignment horizontal="left" indent="2"/>
    </xf>
    <xf numFmtId="0" fontId="10" fillId="3" borderId="6" xfId="0" applyFont="1" applyFill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3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0" fillId="0" borderId="5" xfId="0" applyNumberFormat="1" applyBorder="1"/>
    <xf numFmtId="0" fontId="11" fillId="0" borderId="3" xfId="0" applyFont="1" applyBorder="1" applyAlignment="1">
      <alignment horizontal="left" indent="2"/>
    </xf>
    <xf numFmtId="0" fontId="0" fillId="0" borderId="1" xfId="0" applyBorder="1" applyAlignment="1">
      <alignment horizontal="left" indent="2"/>
    </xf>
    <xf numFmtId="0" fontId="0" fillId="0" borderId="7" xfId="0" applyNumberFormat="1" applyBorder="1"/>
    <xf numFmtId="0" fontId="0" fillId="0" borderId="7" xfId="0" applyBorder="1" applyAlignment="1">
      <alignment horizontal="left" indent="2"/>
    </xf>
    <xf numFmtId="0" fontId="10" fillId="0" borderId="14" xfId="0" applyFont="1" applyFill="1" applyBorder="1"/>
    <xf numFmtId="165" fontId="10" fillId="0" borderId="11" xfId="0" applyNumberFormat="1" applyFont="1" applyFill="1" applyBorder="1" applyAlignment="1">
      <alignment horizontal="center"/>
    </xf>
    <xf numFmtId="175" fontId="0" fillId="0" borderId="3" xfId="0" applyNumberFormat="1" applyBorder="1"/>
    <xf numFmtId="175" fontId="0" fillId="0" borderId="4" xfId="0" applyNumberFormat="1" applyBorder="1"/>
    <xf numFmtId="175" fontId="10" fillId="3" borderId="7" xfId="0" applyNumberFormat="1" applyFont="1" applyFill="1" applyBorder="1" applyAlignment="1">
      <alignment horizontal="center"/>
    </xf>
    <xf numFmtId="175" fontId="3" fillId="0" borderId="4" xfId="0" applyNumberFormat="1" applyFont="1" applyFill="1" applyBorder="1" applyAlignment="1">
      <alignment horizontal="center"/>
    </xf>
    <xf numFmtId="175" fontId="3" fillId="0" borderId="0" xfId="0" applyNumberFormat="1" applyFont="1" applyAlignment="1">
      <alignment horizontal="center"/>
    </xf>
    <xf numFmtId="4" fontId="0" fillId="0" borderId="3" xfId="0" applyNumberFormat="1" applyBorder="1"/>
    <xf numFmtId="4" fontId="0" fillId="0" borderId="4" xfId="0" applyNumberFormat="1" applyBorder="1"/>
    <xf numFmtId="4" fontId="10" fillId="3" borderId="7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166" fontId="0" fillId="0" borderId="2" xfId="0" applyNumberFormat="1" applyBorder="1"/>
    <xf numFmtId="166" fontId="0" fillId="0" borderId="5" xfId="0" applyNumberFormat="1" applyBorder="1"/>
    <xf numFmtId="166" fontId="10" fillId="3" borderId="7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6" fontId="10" fillId="3" borderId="10" xfId="0" applyNumberFormat="1" applyFont="1" applyFill="1" applyBorder="1" applyAlignment="1">
      <alignment horizontal="center"/>
    </xf>
    <xf numFmtId="166" fontId="0" fillId="0" borderId="0" xfId="0" applyNumberFormat="1"/>
    <xf numFmtId="166" fontId="10" fillId="3" borderId="1" xfId="0" applyNumberFormat="1" applyFont="1" applyFill="1" applyBorder="1" applyAlignment="1">
      <alignment horizontal="center"/>
    </xf>
    <xf numFmtId="166" fontId="0" fillId="0" borderId="3" xfId="0" applyNumberFormat="1" applyBorder="1"/>
    <xf numFmtId="166" fontId="0" fillId="0" borderId="4" xfId="0" applyNumberFormat="1" applyBorder="1"/>
    <xf numFmtId="166" fontId="0" fillId="0" borderId="7" xfId="0" applyNumberFormat="1" applyBorder="1"/>
    <xf numFmtId="166" fontId="3" fillId="0" borderId="4" xfId="0" applyNumberFormat="1" applyFont="1" applyBorder="1" applyAlignment="1">
      <alignment horizontal="center"/>
    </xf>
    <xf numFmtId="2" fontId="0" fillId="0" borderId="4" xfId="0" applyNumberFormat="1" applyBorder="1"/>
    <xf numFmtId="0" fontId="0" fillId="26" borderId="5" xfId="0" applyNumberFormat="1" applyFill="1" applyBorder="1"/>
    <xf numFmtId="0" fontId="0" fillId="26" borderId="8" xfId="0" applyNumberFormat="1" applyFill="1" applyBorder="1"/>
    <xf numFmtId="0" fontId="0" fillId="26" borderId="3" xfId="0" applyNumberFormat="1" applyFill="1" applyBorder="1"/>
    <xf numFmtId="0" fontId="0" fillId="26" borderId="7" xfId="0" applyNumberFormat="1" applyFill="1" applyBorder="1"/>
    <xf numFmtId="0" fontId="2" fillId="0" borderId="3" xfId="0" applyFont="1" applyBorder="1" applyAlignment="1">
      <alignment horizontal="left" indent="2"/>
    </xf>
    <xf numFmtId="8" fontId="0" fillId="0" borderId="21" xfId="0" applyNumberFormat="1" applyBorder="1"/>
    <xf numFmtId="49" fontId="2" fillId="0" borderId="4" xfId="0" applyNumberFormat="1" applyFont="1" applyBorder="1" applyAlignment="1">
      <alignment horizontal="left" indent="2"/>
    </xf>
    <xf numFmtId="175" fontId="0" fillId="0" borderId="7" xfId="0" applyNumberFormat="1" applyBorder="1"/>
    <xf numFmtId="175" fontId="10" fillId="0" borderId="7" xfId="0" applyNumberFormat="1" applyFont="1" applyFill="1" applyBorder="1" applyAlignment="1">
      <alignment horizontal="center"/>
    </xf>
    <xf numFmtId="175" fontId="10" fillId="3" borderId="11" xfId="0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6" fontId="10" fillId="3" borderId="9" xfId="0" applyNumberFormat="1" applyFont="1" applyFill="1" applyBorder="1" applyAlignment="1">
      <alignment horizontal="center"/>
    </xf>
    <xf numFmtId="0" fontId="8" fillId="0" borderId="5" xfId="0" applyFont="1" applyBorder="1"/>
    <xf numFmtId="0" fontId="10" fillId="0" borderId="5" xfId="0" applyFont="1" applyFill="1" applyBorder="1"/>
    <xf numFmtId="0" fontId="3" fillId="0" borderId="22" xfId="0" applyFont="1" applyBorder="1"/>
    <xf numFmtId="0" fontId="8" fillId="0" borderId="0" xfId="0" applyFont="1" applyBorder="1"/>
    <xf numFmtId="0" fontId="8" fillId="2" borderId="10" xfId="0" applyFont="1" applyFill="1" applyBorder="1"/>
    <xf numFmtId="0" fontId="3" fillId="0" borderId="14" xfId="0" applyFont="1" applyBorder="1"/>
    <xf numFmtId="0" fontId="3" fillId="0" borderId="21" xfId="0" applyFont="1" applyBorder="1"/>
    <xf numFmtId="0" fontId="3" fillId="0" borderId="11" xfId="0" applyFont="1" applyBorder="1"/>
    <xf numFmtId="0" fontId="3" fillId="0" borderId="0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0" fillId="3" borderId="2" xfId="0" applyFont="1" applyFill="1" applyBorder="1"/>
    <xf numFmtId="0" fontId="10" fillId="0" borderId="22" xfId="0" applyFont="1" applyFill="1" applyBorder="1"/>
    <xf numFmtId="175" fontId="10" fillId="0" borderId="22" xfId="0" applyNumberFormat="1" applyFont="1" applyFill="1" applyBorder="1" applyAlignment="1">
      <alignment horizontal="center"/>
    </xf>
    <xf numFmtId="0" fontId="8" fillId="2" borderId="1" xfId="691" applyFont="1" applyFill="1" applyBorder="1" applyAlignment="1">
      <alignment horizontal="center"/>
    </xf>
    <xf numFmtId="0" fontId="0" fillId="0" borderId="23" xfId="0" applyBorder="1"/>
    <xf numFmtId="4" fontId="0" fillId="0" borderId="24" xfId="0" applyNumberFormat="1" applyBorder="1"/>
    <xf numFmtId="165" fontId="3" fillId="0" borderId="4" xfId="0" applyNumberFormat="1" applyFont="1" applyFill="1" applyBorder="1" applyAlignment="1">
      <alignment horizontal="center"/>
    </xf>
    <xf numFmtId="4" fontId="0" fillId="0" borderId="25" xfId="0" applyNumberFormat="1" applyBorder="1"/>
    <xf numFmtId="0" fontId="0" fillId="0" borderId="26" xfId="0" applyBorder="1"/>
    <xf numFmtId="0" fontId="2" fillId="0" borderId="26" xfId="0" applyFont="1" applyBorder="1"/>
    <xf numFmtId="176" fontId="10" fillId="3" borderId="10" xfId="0" applyNumberFormat="1" applyFont="1" applyFill="1" applyBorder="1" applyAlignment="1">
      <alignment horizontal="center"/>
    </xf>
    <xf numFmtId="165" fontId="10" fillId="3" borderId="11" xfId="0" applyNumberFormat="1" applyFont="1" applyFill="1" applyBorder="1" applyAlignment="1">
      <alignment horizontal="center"/>
    </xf>
    <xf numFmtId="0" fontId="3" fillId="0" borderId="2" xfId="0" applyFont="1" applyFill="1" applyBorder="1"/>
    <xf numFmtId="4" fontId="0" fillId="0" borderId="27" xfId="0" applyNumberFormat="1" applyBorder="1"/>
    <xf numFmtId="0" fontId="2" fillId="0" borderId="23" xfId="0" applyFont="1" applyBorder="1"/>
    <xf numFmtId="0" fontId="3" fillId="0" borderId="0" xfId="691" applyFont="1"/>
    <xf numFmtId="3" fontId="7" fillId="0" borderId="0" xfId="2" applyNumberFormat="1" applyFont="1" applyFill="1" applyBorder="1" applyAlignment="1">
      <alignment horizontal="center"/>
    </xf>
    <xf numFmtId="0" fontId="3" fillId="2" borderId="0" xfId="691" applyFont="1" applyFill="1"/>
    <xf numFmtId="0" fontId="3" fillId="2" borderId="0" xfId="691" applyFont="1" applyFill="1" applyAlignment="1">
      <alignment horizontal="center"/>
    </xf>
    <xf numFmtId="0" fontId="3" fillId="0" borderId="0" xfId="691" applyFont="1" applyAlignment="1">
      <alignment horizontal="center"/>
    </xf>
    <xf numFmtId="0" fontId="3" fillId="0" borderId="0" xfId="691" applyFont="1" applyFill="1" applyAlignment="1">
      <alignment horizontal="center"/>
    </xf>
    <xf numFmtId="0" fontId="8" fillId="0" borderId="0" xfId="691" applyFont="1"/>
    <xf numFmtId="0" fontId="8" fillId="0" borderId="0" xfId="691" applyFont="1" applyFill="1" applyAlignment="1">
      <alignment horizontal="center"/>
    </xf>
    <xf numFmtId="0" fontId="8" fillId="2" borderId="1" xfId="691" applyFont="1" applyFill="1" applyBorder="1"/>
    <xf numFmtId="0" fontId="8" fillId="27" borderId="1" xfId="691" applyFont="1" applyFill="1" applyBorder="1" applyAlignment="1">
      <alignment horizontal="center"/>
    </xf>
    <xf numFmtId="0" fontId="8" fillId="0" borderId="0" xfId="691" applyFont="1" applyFill="1" applyBorder="1" applyAlignment="1">
      <alignment horizontal="center"/>
    </xf>
    <xf numFmtId="0" fontId="8" fillId="28" borderId="1" xfId="691" applyFont="1" applyFill="1" applyBorder="1" applyAlignment="1">
      <alignment horizontal="center"/>
    </xf>
    <xf numFmtId="0" fontId="3" fillId="0" borderId="0" xfId="691" applyFont="1" applyFill="1"/>
    <xf numFmtId="0" fontId="3" fillId="0" borderId="0" xfId="691" applyFont="1" applyBorder="1"/>
    <xf numFmtId="0" fontId="3" fillId="0" borderId="3" xfId="691" applyFont="1" applyBorder="1"/>
    <xf numFmtId="166" fontId="3" fillId="0" borderId="3" xfId="691" applyNumberFormat="1" applyFont="1" applyBorder="1"/>
    <xf numFmtId="165" fontId="3" fillId="0" borderId="4" xfId="691" applyNumberFormat="1" applyFont="1" applyFill="1" applyBorder="1" applyAlignment="1">
      <alignment horizontal="center"/>
    </xf>
    <xf numFmtId="165" fontId="3" fillId="0" borderId="0" xfId="691" applyNumberFormat="1" applyFont="1" applyFill="1" applyBorder="1" applyAlignment="1">
      <alignment horizontal="center"/>
    </xf>
    <xf numFmtId="166" fontId="3" fillId="0" borderId="21" xfId="691" applyNumberFormat="1" applyFont="1" applyBorder="1"/>
    <xf numFmtId="0" fontId="3" fillId="0" borderId="4" xfId="691" applyFont="1" applyBorder="1"/>
    <xf numFmtId="166" fontId="3" fillId="0" borderId="4" xfId="691" applyNumberFormat="1" applyFont="1" applyBorder="1"/>
    <xf numFmtId="166" fontId="3" fillId="0" borderId="28" xfId="691" applyNumberFormat="1" applyFont="1" applyBorder="1"/>
    <xf numFmtId="0" fontId="9" fillId="0" borderId="0" xfId="691" applyFont="1" applyFill="1" applyBorder="1" applyAlignment="1">
      <alignment horizontal="center"/>
    </xf>
    <xf numFmtId="0" fontId="3" fillId="0" borderId="7" xfId="691" applyFont="1" applyBorder="1"/>
    <xf numFmtId="0" fontId="10" fillId="3" borderId="7" xfId="691" applyFont="1" applyFill="1" applyBorder="1"/>
    <xf numFmtId="166" fontId="10" fillId="3" borderId="7" xfId="691" applyNumberFormat="1" applyFont="1" applyFill="1" applyBorder="1" applyAlignment="1">
      <alignment horizontal="center"/>
    </xf>
    <xf numFmtId="165" fontId="34" fillId="0" borderId="3" xfId="691" applyNumberFormat="1" applyFont="1" applyBorder="1" applyAlignment="1">
      <alignment horizontal="center"/>
    </xf>
    <xf numFmtId="0" fontId="3" fillId="0" borderId="4" xfId="691" applyFont="1" applyFill="1" applyBorder="1"/>
    <xf numFmtId="165" fontId="10" fillId="3" borderId="4" xfId="691" applyNumberFormat="1" applyFont="1" applyFill="1" applyBorder="1" applyAlignment="1">
      <alignment horizontal="center"/>
    </xf>
    <xf numFmtId="165" fontId="10" fillId="0" borderId="0" xfId="691" applyNumberFormat="1" applyFont="1" applyFill="1" applyBorder="1" applyAlignment="1">
      <alignment horizontal="center"/>
    </xf>
    <xf numFmtId="0" fontId="0" fillId="0" borderId="4" xfId="0" applyBorder="1" applyAlignment="1"/>
    <xf numFmtId="164" fontId="2" fillId="0" borderId="0" xfId="691" applyNumberFormat="1" applyFill="1"/>
    <xf numFmtId="165" fontId="3" fillId="0" borderId="9" xfId="691" applyNumberFormat="1" applyFont="1" applyBorder="1" applyAlignment="1">
      <alignment horizontal="center"/>
    </xf>
    <xf numFmtId="165" fontId="3" fillId="0" borderId="0" xfId="691" applyNumberFormat="1" applyFont="1" applyAlignment="1">
      <alignment horizontal="center"/>
    </xf>
    <xf numFmtId="165" fontId="3" fillId="0" borderId="0" xfId="691" applyNumberFormat="1" applyFont="1" applyFill="1" applyAlignment="1">
      <alignment horizontal="center"/>
    </xf>
    <xf numFmtId="0" fontId="10" fillId="3" borderId="8" xfId="691" applyFont="1" applyFill="1" applyBorder="1"/>
    <xf numFmtId="0" fontId="10" fillId="3" borderId="9" xfId="691" applyFont="1" applyFill="1" applyBorder="1"/>
    <xf numFmtId="166" fontId="10" fillId="3" borderId="10" xfId="691" applyNumberFormat="1" applyFont="1" applyFill="1" applyBorder="1" applyAlignment="1">
      <alignment horizontal="center"/>
    </xf>
    <xf numFmtId="0" fontId="8" fillId="2" borderId="10" xfId="691" applyFont="1" applyFill="1" applyBorder="1" applyAlignment="1">
      <alignment horizontal="center"/>
    </xf>
    <xf numFmtId="176" fontId="3" fillId="0" borderId="4" xfId="691" applyNumberFormat="1" applyFont="1" applyFill="1" applyBorder="1" applyAlignment="1">
      <alignment horizontal="center"/>
    </xf>
    <xf numFmtId="176" fontId="3" fillId="0" borderId="0" xfId="691" applyNumberFormat="1" applyFont="1" applyFill="1" applyBorder="1" applyAlignment="1">
      <alignment horizontal="center"/>
    </xf>
    <xf numFmtId="165" fontId="3" fillId="0" borderId="0" xfId="691" applyNumberFormat="1" applyFont="1"/>
    <xf numFmtId="165" fontId="34" fillId="4" borderId="3" xfId="691" applyNumberFormat="1" applyFont="1" applyFill="1" applyBorder="1" applyAlignment="1">
      <alignment horizontal="center"/>
    </xf>
    <xf numFmtId="165" fontId="10" fillId="3" borderId="7" xfId="691" applyNumberFormat="1" applyFont="1" applyFill="1" applyBorder="1"/>
    <xf numFmtId="0" fontId="3" fillId="0" borderId="3" xfId="691" applyFont="1" applyFill="1" applyBorder="1"/>
    <xf numFmtId="165" fontId="10" fillId="3" borderId="0" xfId="691" applyNumberFormat="1" applyFont="1" applyFill="1" applyBorder="1" applyAlignment="1">
      <alignment horizontal="center"/>
    </xf>
    <xf numFmtId="0" fontId="35" fillId="0" borderId="4" xfId="691" applyFont="1" applyBorder="1" applyAlignment="1">
      <alignment horizontal="left"/>
    </xf>
    <xf numFmtId="0" fontId="2" fillId="0" borderId="4" xfId="691" applyBorder="1" applyAlignment="1"/>
    <xf numFmtId="166" fontId="3" fillId="0" borderId="0" xfId="691" applyNumberFormat="1" applyFont="1"/>
    <xf numFmtId="0" fontId="3" fillId="4" borderId="4" xfId="691" applyFont="1" applyFill="1" applyBorder="1"/>
    <xf numFmtId="0" fontId="2" fillId="0" borderId="34" xfId="691" applyBorder="1"/>
    <xf numFmtId="0" fontId="2" fillId="0" borderId="4" xfId="691" applyBorder="1"/>
    <xf numFmtId="165" fontId="34" fillId="4" borderId="4" xfId="691" applyNumberFormat="1" applyFont="1" applyFill="1" applyBorder="1" applyAlignment="1">
      <alignment horizontal="center"/>
    </xf>
    <xf numFmtId="0" fontId="35" fillId="0" borderId="3" xfId="691" applyFont="1" applyBorder="1" applyAlignment="1">
      <alignment horizontal="left"/>
    </xf>
    <xf numFmtId="0" fontId="3" fillId="0" borderId="0" xfId="691" applyFont="1" applyFill="1" applyBorder="1"/>
    <xf numFmtId="0" fontId="10" fillId="0" borderId="0" xfId="691" applyFont="1" applyFill="1" applyBorder="1"/>
    <xf numFmtId="166" fontId="10" fillId="0" borderId="0" xfId="691" applyNumberFormat="1" applyFont="1" applyFill="1" applyBorder="1" applyAlignment="1">
      <alignment horizontal="center"/>
    </xf>
    <xf numFmtId="0" fontId="8" fillId="2" borderId="8" xfId="691" applyFont="1" applyFill="1" applyBorder="1" applyAlignment="1">
      <alignment horizontal="center"/>
    </xf>
    <xf numFmtId="0" fontId="3" fillId="0" borderId="2" xfId="691" applyFont="1" applyBorder="1"/>
    <xf numFmtId="165" fontId="3" fillId="0" borderId="4" xfId="691" applyNumberFormat="1" applyFont="1" applyBorder="1" applyAlignment="1">
      <alignment horizontal="center"/>
    </xf>
    <xf numFmtId="165" fontId="3" fillId="0" borderId="5" xfId="691" applyNumberFormat="1" applyFont="1" applyBorder="1" applyAlignment="1">
      <alignment horizontal="center"/>
    </xf>
    <xf numFmtId="165" fontId="3" fillId="0" borderId="28" xfId="691" applyNumberFormat="1" applyFont="1" applyBorder="1" applyAlignment="1">
      <alignment horizontal="center"/>
    </xf>
    <xf numFmtId="0" fontId="3" fillId="0" borderId="6" xfId="691" applyFont="1" applyBorder="1"/>
    <xf numFmtId="165" fontId="10" fillId="3" borderId="10" xfId="691" applyNumberFormat="1" applyFont="1" applyFill="1" applyBorder="1" applyAlignment="1">
      <alignment horizontal="center"/>
    </xf>
    <xf numFmtId="165" fontId="10" fillId="3" borderId="9" xfId="691" applyNumberFormat="1" applyFont="1" applyFill="1" applyBorder="1" applyAlignment="1">
      <alignment horizontal="center"/>
    </xf>
    <xf numFmtId="165" fontId="3" fillId="0" borderId="3" xfId="691" applyNumberFormat="1" applyFont="1" applyFill="1" applyBorder="1" applyAlignment="1">
      <alignment horizontal="center"/>
    </xf>
    <xf numFmtId="165" fontId="3" fillId="0" borderId="7" xfId="691" applyNumberFormat="1" applyFont="1" applyFill="1" applyBorder="1" applyAlignment="1">
      <alignment horizontal="center"/>
    </xf>
    <xf numFmtId="165" fontId="3" fillId="0" borderId="1" xfId="691" applyNumberFormat="1" applyFont="1" applyFill="1" applyBorder="1" applyAlignment="1">
      <alignment horizontal="center"/>
    </xf>
    <xf numFmtId="165" fontId="3" fillId="0" borderId="28" xfId="691" applyNumberFormat="1" applyFont="1" applyFill="1" applyBorder="1" applyAlignment="1">
      <alignment horizontal="center"/>
    </xf>
    <xf numFmtId="165" fontId="3" fillId="0" borderId="21" xfId="691" applyNumberFormat="1" applyFont="1" applyFill="1" applyBorder="1" applyAlignment="1">
      <alignment horizontal="center"/>
    </xf>
    <xf numFmtId="0" fontId="8" fillId="2" borderId="8" xfId="691" applyFont="1" applyFill="1" applyBorder="1"/>
    <xf numFmtId="0" fontId="3" fillId="0" borderId="5" xfId="691" applyFont="1" applyBorder="1"/>
    <xf numFmtId="0" fontId="10" fillId="3" borderId="6" xfId="691" applyFont="1" applyFill="1" applyBorder="1"/>
    <xf numFmtId="0" fontId="2" fillId="0" borderId="3" xfId="691" applyBorder="1" applyAlignment="1"/>
    <xf numFmtId="0" fontId="3" fillId="0" borderId="2" xfId="691" applyFont="1" applyFill="1" applyBorder="1"/>
    <xf numFmtId="0" fontId="8" fillId="2" borderId="4" xfId="691" applyFont="1" applyFill="1" applyBorder="1" applyAlignment="1">
      <alignment horizontal="center"/>
    </xf>
    <xf numFmtId="0" fontId="8" fillId="2" borderId="21" xfId="691" applyFont="1" applyFill="1" applyBorder="1" applyAlignment="1">
      <alignment horizontal="center"/>
    </xf>
    <xf numFmtId="0" fontId="8" fillId="0" borderId="7" xfId="691" applyFont="1" applyFill="1" applyBorder="1"/>
    <xf numFmtId="165" fontId="10" fillId="0" borderId="4" xfId="691" applyNumberFormat="1" applyFont="1" applyFill="1" applyBorder="1" applyAlignment="1">
      <alignment horizontal="center"/>
    </xf>
    <xf numFmtId="0" fontId="3" fillId="0" borderId="4" xfId="691" applyFont="1" applyBorder="1" applyAlignment="1">
      <alignment horizontal="center"/>
    </xf>
    <xf numFmtId="165" fontId="10" fillId="3" borderId="1" xfId="691" applyNumberFormat="1" applyFont="1" applyFill="1" applyBorder="1" applyAlignment="1">
      <alignment horizontal="center"/>
    </xf>
    <xf numFmtId="166" fontId="10" fillId="3" borderId="1" xfId="691" applyNumberFormat="1" applyFont="1" applyFill="1" applyBorder="1" applyAlignment="1">
      <alignment horizontal="center"/>
    </xf>
    <xf numFmtId="0" fontId="8" fillId="2" borderId="3" xfId="691" applyFont="1" applyFill="1" applyBorder="1" applyAlignment="1">
      <alignment horizontal="center"/>
    </xf>
    <xf numFmtId="0" fontId="8" fillId="0" borderId="3" xfId="691" applyFont="1" applyFill="1" applyBorder="1" applyAlignment="1">
      <alignment horizontal="center"/>
    </xf>
    <xf numFmtId="0" fontId="8" fillId="0" borderId="4" xfId="691" applyFont="1" applyFill="1" applyBorder="1"/>
    <xf numFmtId="0" fontId="8" fillId="0" borderId="4" xfId="691" applyFont="1" applyFill="1" applyBorder="1" applyAlignment="1">
      <alignment horizontal="center"/>
    </xf>
    <xf numFmtId="0" fontId="3" fillId="0" borderId="5" xfId="691" applyFont="1" applyFill="1" applyBorder="1"/>
    <xf numFmtId="0" fontId="0" fillId="0" borderId="7" xfId="0" applyBorder="1" applyAlignment="1"/>
    <xf numFmtId="166" fontId="3" fillId="0" borderId="7" xfId="691" applyNumberFormat="1" applyFont="1" applyBorder="1"/>
    <xf numFmtId="0" fontId="3" fillId="0" borderId="7" xfId="691" applyFont="1" applyFill="1" applyBorder="1"/>
    <xf numFmtId="0" fontId="8" fillId="0" borderId="7" xfId="691" applyFont="1" applyFill="1" applyBorder="1" applyAlignment="1">
      <alignment horizontal="center"/>
    </xf>
    <xf numFmtId="0" fontId="3" fillId="0" borderId="6" xfId="691" applyFont="1" applyFill="1" applyBorder="1"/>
    <xf numFmtId="0" fontId="3" fillId="0" borderId="4" xfId="691" applyFont="1" applyFill="1" applyBorder="1" applyAlignment="1"/>
    <xf numFmtId="0" fontId="35" fillId="0" borderId="4" xfId="691" applyFont="1" applyBorder="1" applyAlignment="1"/>
    <xf numFmtId="165" fontId="34" fillId="4" borderId="7" xfId="691" applyNumberFormat="1" applyFont="1" applyFill="1" applyBorder="1" applyAlignment="1">
      <alignment horizontal="center"/>
    </xf>
    <xf numFmtId="0" fontId="35" fillId="0" borderId="7" xfId="691" applyFont="1" applyBorder="1" applyAlignment="1">
      <alignment horizontal="left"/>
    </xf>
    <xf numFmtId="166" fontId="3" fillId="0" borderId="1" xfId="691" applyNumberFormat="1" applyFont="1" applyBorder="1"/>
    <xf numFmtId="0" fontId="3" fillId="0" borderId="1" xfId="691" applyFont="1" applyFill="1" applyBorder="1"/>
    <xf numFmtId="0" fontId="3" fillId="0" borderId="8" xfId="691" applyFont="1" applyFill="1" applyBorder="1"/>
    <xf numFmtId="0" fontId="2" fillId="0" borderId="0" xfId="691" applyBorder="1"/>
    <xf numFmtId="0" fontId="2" fillId="0" borderId="3" xfId="691" applyFill="1" applyBorder="1"/>
    <xf numFmtId="0" fontId="2" fillId="0" borderId="3" xfId="691" applyBorder="1"/>
    <xf numFmtId="0" fontId="2" fillId="0" borderId="2" xfId="691" applyBorder="1"/>
    <xf numFmtId="0" fontId="2" fillId="0" borderId="0" xfId="691"/>
    <xf numFmtId="0" fontId="2" fillId="0" borderId="5" xfId="691" applyBorder="1"/>
    <xf numFmtId="0" fontId="2" fillId="0" borderId="7" xfId="691" applyBorder="1"/>
    <xf numFmtId="0" fontId="35" fillId="0" borderId="35" xfId="691" applyFont="1" applyBorder="1" applyAlignment="1">
      <alignment horizontal="left"/>
    </xf>
    <xf numFmtId="0" fontId="2" fillId="0" borderId="6" xfId="691" applyBorder="1"/>
    <xf numFmtId="0" fontId="35" fillId="0" borderId="36" xfId="691" applyFont="1" applyBorder="1" applyAlignment="1">
      <alignment horizontal="left"/>
    </xf>
    <xf numFmtId="165" fontId="3" fillId="0" borderId="11" xfId="691" applyNumberFormat="1" applyFont="1" applyFill="1" applyBorder="1" applyAlignment="1">
      <alignment horizontal="center"/>
    </xf>
    <xf numFmtId="0" fontId="35" fillId="0" borderId="7" xfId="691" applyFont="1" applyBorder="1" applyAlignment="1"/>
    <xf numFmtId="0" fontId="3" fillId="0" borderId="9" xfId="691" applyFont="1" applyBorder="1"/>
    <xf numFmtId="166" fontId="10" fillId="3" borderId="9" xfId="691" applyNumberFormat="1" applyFont="1" applyFill="1" applyBorder="1" applyAlignment="1">
      <alignment horizontal="center"/>
    </xf>
    <xf numFmtId="0" fontId="3" fillId="0" borderId="29" xfId="691" applyFont="1" applyBorder="1"/>
    <xf numFmtId="0" fontId="3" fillId="0" borderId="30" xfId="691" applyFont="1" applyBorder="1"/>
    <xf numFmtId="165" fontId="3" fillId="0" borderId="31" xfId="691" applyNumberFormat="1" applyFont="1" applyBorder="1" applyAlignment="1">
      <alignment horizontal="center"/>
    </xf>
    <xf numFmtId="165" fontId="3" fillId="0" borderId="37" xfId="691" applyNumberFormat="1" applyFont="1" applyBorder="1" applyAlignment="1">
      <alignment horizontal="center"/>
    </xf>
    <xf numFmtId="165" fontId="3" fillId="0" borderId="38" xfId="691" applyNumberFormat="1" applyFont="1" applyBorder="1" applyAlignment="1">
      <alignment horizontal="center"/>
    </xf>
    <xf numFmtId="0" fontId="3" fillId="0" borderId="32" xfId="691" applyFont="1" applyBorder="1"/>
    <xf numFmtId="166" fontId="10" fillId="3" borderId="33" xfId="691" applyNumberFormat="1" applyFont="1" applyFill="1" applyBorder="1" applyAlignment="1">
      <alignment horizontal="center"/>
    </xf>
    <xf numFmtId="166" fontId="3" fillId="0" borderId="0" xfId="691" applyNumberFormat="1" applyFont="1" applyAlignment="1">
      <alignment horizontal="center"/>
    </xf>
    <xf numFmtId="166" fontId="3" fillId="0" borderId="0" xfId="691" applyNumberFormat="1" applyFont="1" applyFill="1" applyAlignment="1">
      <alignment horizontal="center"/>
    </xf>
    <xf numFmtId="164" fontId="13" fillId="0" borderId="0" xfId="692" applyNumberFormat="1"/>
    <xf numFmtId="164" fontId="13" fillId="0" borderId="0" xfId="692" applyNumberFormat="1" applyFill="1"/>
    <xf numFmtId="0" fontId="0" fillId="0" borderId="0" xfId="0" applyFont="1"/>
    <xf numFmtId="0" fontId="37" fillId="0" borderId="0" xfId="0" applyFont="1"/>
    <xf numFmtId="0" fontId="0" fillId="0" borderId="0" xfId="0" applyFont="1" applyFill="1"/>
    <xf numFmtId="0" fontId="39" fillId="0" borderId="0" xfId="0" applyFont="1" applyAlignment="1">
      <alignment horizontal="left" vertical="center"/>
    </xf>
    <xf numFmtId="0" fontId="43" fillId="0" borderId="47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0" fontId="43" fillId="0" borderId="49" xfId="0" applyFont="1" applyBorder="1" applyAlignment="1">
      <alignment horizontal="center" vertical="center"/>
    </xf>
    <xf numFmtId="0" fontId="43" fillId="0" borderId="47" xfId="0" quotePrefix="1" applyNumberFormat="1" applyFont="1" applyBorder="1" applyAlignment="1">
      <alignment horizontal="center" vertical="center"/>
    </xf>
    <xf numFmtId="0" fontId="43" fillId="0" borderId="48" xfId="0" quotePrefix="1" applyFont="1" applyBorder="1" applyAlignment="1">
      <alignment horizontal="center" vertical="center"/>
    </xf>
    <xf numFmtId="0" fontId="43" fillId="0" borderId="49" xfId="0" quotePrefix="1" applyFont="1" applyBorder="1" applyAlignment="1">
      <alignment horizontal="center" vertical="center"/>
    </xf>
    <xf numFmtId="0" fontId="43" fillId="0" borderId="47" xfId="0" quotePrefix="1" applyFont="1" applyBorder="1" applyAlignment="1">
      <alignment horizontal="center" vertical="center"/>
    </xf>
    <xf numFmtId="0" fontId="0" fillId="26" borderId="0" xfId="0" applyFont="1" applyFill="1"/>
    <xf numFmtId="0" fontId="37" fillId="26" borderId="0" xfId="0" applyFont="1" applyFill="1"/>
    <xf numFmtId="0" fontId="37" fillId="26" borderId="51" xfId="0" applyFont="1" applyFill="1" applyBorder="1"/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37" fillId="26" borderId="54" xfId="0" applyFont="1" applyFill="1" applyBorder="1"/>
    <xf numFmtId="0" fontId="37" fillId="26" borderId="55" xfId="0" applyFont="1" applyFill="1" applyBorder="1"/>
    <xf numFmtId="0" fontId="37" fillId="31" borderId="55" xfId="0" applyFont="1" applyFill="1" applyBorder="1"/>
    <xf numFmtId="0" fontId="37" fillId="26" borderId="56" xfId="0" applyFont="1" applyFill="1" applyBorder="1"/>
    <xf numFmtId="0" fontId="37" fillId="26" borderId="57" xfId="0" applyFont="1" applyFill="1" applyBorder="1"/>
    <xf numFmtId="166" fontId="0" fillId="0" borderId="53" xfId="693" applyNumberFormat="1" applyFont="1" applyBorder="1" applyAlignment="1">
      <alignment horizontal="center" vertical="center"/>
    </xf>
    <xf numFmtId="9" fontId="0" fillId="0" borderId="54" xfId="694" applyFont="1" applyBorder="1" applyAlignment="1">
      <alignment horizontal="center" vertical="center"/>
    </xf>
    <xf numFmtId="166" fontId="0" fillId="0" borderId="59" xfId="693" applyNumberFormat="1" applyFont="1" applyBorder="1" applyAlignment="1">
      <alignment horizontal="center" vertical="center"/>
    </xf>
    <xf numFmtId="166" fontId="44" fillId="0" borderId="0" xfId="0" applyNumberFormat="1" applyFont="1"/>
    <xf numFmtId="0" fontId="0" fillId="0" borderId="6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7" fillId="26" borderId="8" xfId="0" applyFont="1" applyFill="1" applyBorder="1"/>
    <xf numFmtId="0" fontId="37" fillId="26" borderId="9" xfId="0" applyFont="1" applyFill="1" applyBorder="1"/>
    <xf numFmtId="0" fontId="37" fillId="26" borderId="61" xfId="0" applyFont="1" applyFill="1" applyBorder="1"/>
    <xf numFmtId="0" fontId="37" fillId="0" borderId="9" xfId="0" applyFont="1" applyFill="1" applyBorder="1"/>
    <xf numFmtId="0" fontId="37" fillId="31" borderId="9" xfId="0" applyFont="1" applyFill="1" applyBorder="1"/>
    <xf numFmtId="0" fontId="37" fillId="31" borderId="10" xfId="0" applyFont="1" applyFill="1" applyBorder="1"/>
    <xf numFmtId="166" fontId="0" fillId="0" borderId="1" xfId="693" applyNumberFormat="1" applyFont="1" applyBorder="1" applyAlignment="1">
      <alignment horizontal="center" vertical="center"/>
    </xf>
    <xf numFmtId="9" fontId="0" fillId="0" borderId="8" xfId="694" applyFont="1" applyBorder="1" applyAlignment="1">
      <alignment horizontal="center" vertical="center"/>
    </xf>
    <xf numFmtId="166" fontId="0" fillId="0" borderId="62" xfId="693" applyNumberFormat="1" applyFont="1" applyBorder="1" applyAlignment="1">
      <alignment horizontal="center" vertical="center"/>
    </xf>
    <xf numFmtId="0" fontId="37" fillId="31" borderId="61" xfId="0" applyFont="1" applyFill="1" applyBorder="1"/>
    <xf numFmtId="0" fontId="37" fillId="26" borderId="10" xfId="0" applyFont="1" applyFill="1" applyBorder="1"/>
    <xf numFmtId="0" fontId="45" fillId="0" borderId="60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37" fillId="0" borderId="61" xfId="0" applyFont="1" applyFill="1" applyBorder="1"/>
    <xf numFmtId="177" fontId="0" fillId="0" borderId="8" xfId="694" applyNumberFormat="1" applyFont="1" applyBorder="1" applyAlignment="1">
      <alignment horizontal="center" vertical="center"/>
    </xf>
    <xf numFmtId="166" fontId="45" fillId="0" borderId="1" xfId="693" applyNumberFormat="1" applyFont="1" applyBorder="1" applyAlignment="1">
      <alignment horizontal="center" vertical="center"/>
    </xf>
    <xf numFmtId="9" fontId="45" fillId="0" borderId="8" xfId="694" applyFont="1" applyBorder="1" applyAlignment="1">
      <alignment horizontal="center" vertical="center"/>
    </xf>
    <xf numFmtId="0" fontId="37" fillId="31" borderId="8" xfId="0" applyFont="1" applyFill="1" applyBorder="1"/>
    <xf numFmtId="0" fontId="0" fillId="26" borderId="60" xfId="0" applyFont="1" applyFill="1" applyBorder="1" applyAlignment="1">
      <alignment horizontal="center" vertical="center"/>
    </xf>
    <xf numFmtId="0" fontId="0" fillId="26" borderId="1" xfId="0" applyFont="1" applyFill="1" applyBorder="1" applyAlignment="1">
      <alignment horizontal="center" vertical="center"/>
    </xf>
    <xf numFmtId="0" fontId="0" fillId="26" borderId="63" xfId="0" applyFont="1" applyFill="1" applyBorder="1" applyAlignment="1">
      <alignment horizontal="center" vertical="center"/>
    </xf>
    <xf numFmtId="0" fontId="0" fillId="26" borderId="64" xfId="0" applyFont="1" applyFill="1" applyBorder="1" applyAlignment="1">
      <alignment horizontal="center" vertical="center"/>
    </xf>
    <xf numFmtId="0" fontId="37" fillId="26" borderId="65" xfId="0" applyFont="1" applyFill="1" applyBorder="1"/>
    <xf numFmtId="0" fontId="37" fillId="26" borderId="66" xfId="0" applyFont="1" applyFill="1" applyBorder="1"/>
    <xf numFmtId="0" fontId="37" fillId="26" borderId="67" xfId="0" applyFont="1" applyFill="1" applyBorder="1"/>
    <xf numFmtId="0" fontId="37" fillId="31" borderId="66" xfId="0" applyFont="1" applyFill="1" applyBorder="1"/>
    <xf numFmtId="0" fontId="37" fillId="26" borderId="68" xfId="0" applyFont="1" applyFill="1" applyBorder="1"/>
    <xf numFmtId="166" fontId="0" fillId="26" borderId="64" xfId="693" applyNumberFormat="1" applyFont="1" applyFill="1" applyBorder="1" applyAlignment="1">
      <alignment horizontal="center" vertical="center"/>
    </xf>
    <xf numFmtId="9" fontId="0" fillId="26" borderId="65" xfId="694" applyFont="1" applyFill="1" applyBorder="1" applyAlignment="1">
      <alignment horizontal="center" vertical="center"/>
    </xf>
    <xf numFmtId="166" fontId="0" fillId="0" borderId="70" xfId="693" applyNumberFormat="1" applyFont="1" applyBorder="1" applyAlignment="1">
      <alignment horizontal="center" vertical="center"/>
    </xf>
    <xf numFmtId="0" fontId="37" fillId="31" borderId="54" xfId="0" applyFont="1" applyFill="1" applyBorder="1"/>
    <xf numFmtId="0" fontId="37" fillId="31" borderId="56" xfId="0" applyFont="1" applyFill="1" applyBorder="1"/>
    <xf numFmtId="0" fontId="37" fillId="31" borderId="57" xfId="0" applyFont="1" applyFill="1" applyBorder="1"/>
    <xf numFmtId="166" fontId="44" fillId="0" borderId="0" xfId="0" applyNumberFormat="1" applyFont="1" applyFill="1"/>
    <xf numFmtId="0" fontId="0" fillId="26" borderId="7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7" fillId="26" borderId="2" xfId="0" applyFont="1" applyFill="1" applyBorder="1"/>
    <xf numFmtId="0" fontId="37" fillId="26" borderId="22" xfId="0" applyFont="1" applyFill="1" applyBorder="1"/>
    <xf numFmtId="0" fontId="37" fillId="26" borderId="72" xfId="0" applyFont="1" applyFill="1" applyBorder="1"/>
    <xf numFmtId="0" fontId="37" fillId="31" borderId="22" xfId="0" applyFont="1" applyFill="1" applyBorder="1"/>
    <xf numFmtId="0" fontId="37" fillId="26" borderId="21" xfId="0" applyFont="1" applyFill="1" applyBorder="1"/>
    <xf numFmtId="166" fontId="0" fillId="26" borderId="3" xfId="693" applyNumberFormat="1" applyFont="1" applyFill="1" applyBorder="1" applyAlignment="1">
      <alignment horizontal="center" vertical="center"/>
    </xf>
    <xf numFmtId="177" fontId="0" fillId="26" borderId="2" xfId="694" applyNumberFormat="1" applyFont="1" applyFill="1" applyBorder="1" applyAlignment="1">
      <alignment horizontal="center" vertical="center"/>
    </xf>
    <xf numFmtId="166" fontId="0" fillId="0" borderId="73" xfId="693" applyNumberFormat="1" applyFont="1" applyBorder="1" applyAlignment="1">
      <alignment horizontal="center" vertical="center"/>
    </xf>
    <xf numFmtId="0" fontId="45" fillId="26" borderId="7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37" fillId="31" borderId="21" xfId="0" applyFont="1" applyFill="1" applyBorder="1"/>
    <xf numFmtId="0" fontId="45" fillId="26" borderId="63" xfId="0" applyFont="1" applyFill="1" applyBorder="1" applyAlignment="1">
      <alignment horizontal="center" vertical="center"/>
    </xf>
    <xf numFmtId="0" fontId="37" fillId="31" borderId="68" xfId="0" applyFont="1" applyFill="1" applyBorder="1"/>
    <xf numFmtId="166" fontId="0" fillId="0" borderId="64" xfId="693" applyNumberFormat="1" applyFont="1" applyFill="1" applyBorder="1" applyAlignment="1">
      <alignment horizontal="center" vertical="center"/>
    </xf>
    <xf numFmtId="9" fontId="0" fillId="0" borderId="65" xfId="694" applyFont="1" applyFill="1" applyBorder="1" applyAlignment="1">
      <alignment horizontal="center" vertical="center"/>
    </xf>
    <xf numFmtId="166" fontId="0" fillId="0" borderId="70" xfId="693" applyNumberFormat="1" applyFont="1" applyFill="1" applyBorder="1" applyAlignment="1">
      <alignment horizontal="center" vertical="center"/>
    </xf>
    <xf numFmtId="0" fontId="46" fillId="0" borderId="0" xfId="0" applyFont="1"/>
    <xf numFmtId="0" fontId="38" fillId="32" borderId="74" xfId="0" applyFont="1" applyFill="1" applyBorder="1" applyAlignment="1">
      <alignment horizontal="left" vertical="top"/>
    </xf>
    <xf numFmtId="0" fontId="0" fillId="32" borderId="75" xfId="0" applyFont="1" applyFill="1" applyBorder="1" applyAlignment="1">
      <alignment horizontal="center" vertical="center"/>
    </xf>
    <xf numFmtId="166" fontId="37" fillId="32" borderId="76" xfId="0" applyNumberFormat="1" applyFont="1" applyFill="1" applyBorder="1" applyAlignment="1">
      <alignment horizontal="center" vertical="center"/>
    </xf>
    <xf numFmtId="0" fontId="37" fillId="32" borderId="77" xfId="0" applyFont="1" applyFill="1" applyBorder="1" applyAlignment="1">
      <alignment horizontal="center" vertical="center"/>
    </xf>
    <xf numFmtId="10" fontId="41" fillId="32" borderId="0" xfId="694" applyNumberFormat="1" applyFont="1" applyFill="1" applyBorder="1" applyAlignment="1">
      <alignment horizontal="center" vertical="center"/>
    </xf>
    <xf numFmtId="166" fontId="37" fillId="32" borderId="78" xfId="0" applyNumberFormat="1" applyFont="1" applyFill="1" applyBorder="1" applyAlignment="1">
      <alignment horizontal="center" vertical="center"/>
    </xf>
    <xf numFmtId="0" fontId="38" fillId="33" borderId="79" xfId="0" applyFont="1" applyFill="1" applyBorder="1" applyAlignment="1">
      <alignment horizontal="left" vertical="top"/>
    </xf>
    <xf numFmtId="0" fontId="0" fillId="33" borderId="80" xfId="0" applyFont="1" applyFill="1" applyBorder="1" applyAlignment="1">
      <alignment horizontal="center" vertical="center" wrapText="1"/>
    </xf>
    <xf numFmtId="166" fontId="37" fillId="33" borderId="81" xfId="693" applyNumberFormat="1" applyFont="1" applyFill="1" applyBorder="1" applyAlignment="1">
      <alignment horizontal="center" vertical="center" wrapText="1"/>
    </xf>
    <xf numFmtId="9" fontId="37" fillId="0" borderId="0" xfId="0" applyNumberFormat="1" applyFont="1"/>
    <xf numFmtId="166" fontId="0" fillId="0" borderId="0" xfId="0" applyNumberFormat="1" applyFont="1"/>
    <xf numFmtId="0" fontId="38" fillId="34" borderId="74" xfId="0" applyFont="1" applyFill="1" applyBorder="1" applyAlignment="1">
      <alignment horizontal="left" vertical="top"/>
    </xf>
    <xf numFmtId="0" fontId="0" fillId="34" borderId="75" xfId="0" applyFont="1" applyFill="1" applyBorder="1" applyAlignment="1">
      <alignment horizontal="center" vertical="center"/>
    </xf>
    <xf numFmtId="166" fontId="37" fillId="34" borderId="76" xfId="0" applyNumberFormat="1" applyFont="1" applyFill="1" applyBorder="1" applyAlignment="1">
      <alignment horizontal="center" vertical="center"/>
    </xf>
    <xf numFmtId="0" fontId="37" fillId="34" borderId="77" xfId="0" applyFont="1" applyFill="1" applyBorder="1" applyAlignment="1">
      <alignment horizontal="center" vertical="center"/>
    </xf>
    <xf numFmtId="10" fontId="41" fillId="34" borderId="0" xfId="694" applyNumberFormat="1" applyFont="1" applyFill="1" applyBorder="1" applyAlignment="1">
      <alignment horizontal="center" vertical="center"/>
    </xf>
    <xf numFmtId="166" fontId="37" fillId="34" borderId="78" xfId="0" applyNumberFormat="1" applyFont="1" applyFill="1" applyBorder="1" applyAlignment="1">
      <alignment horizontal="center" vertical="center"/>
    </xf>
    <xf numFmtId="0" fontId="42" fillId="30" borderId="46" xfId="0" applyFont="1" applyFill="1" applyBorder="1" applyAlignment="1">
      <alignment horizontal="center" vertical="center" wrapText="1"/>
    </xf>
    <xf numFmtId="0" fontId="42" fillId="30" borderId="50" xfId="0" applyFont="1" applyFill="1" applyBorder="1" applyAlignment="1">
      <alignment horizontal="center" vertical="center" wrapText="1"/>
    </xf>
    <xf numFmtId="0" fontId="41" fillId="30" borderId="40" xfId="0" applyFont="1" applyFill="1" applyBorder="1" applyAlignment="1">
      <alignment horizontal="center" vertical="center" wrapText="1"/>
    </xf>
    <xf numFmtId="0" fontId="41" fillId="30" borderId="41" xfId="0" applyFont="1" applyFill="1" applyBorder="1" applyAlignment="1">
      <alignment horizontal="center" vertical="center" wrapText="1"/>
    </xf>
    <xf numFmtId="0" fontId="41" fillId="30" borderId="42" xfId="0" applyFont="1" applyFill="1" applyBorder="1" applyAlignment="1">
      <alignment horizontal="center" vertical="center" wrapText="1"/>
    </xf>
    <xf numFmtId="0" fontId="41" fillId="30" borderId="43" xfId="0" applyFont="1" applyFill="1" applyBorder="1" applyAlignment="1">
      <alignment horizontal="center" vertical="center"/>
    </xf>
    <xf numFmtId="0" fontId="41" fillId="30" borderId="44" xfId="0" applyFont="1" applyFill="1" applyBorder="1" applyAlignment="1">
      <alignment horizontal="center" vertical="center"/>
    </xf>
    <xf numFmtId="0" fontId="41" fillId="30" borderId="45" xfId="0" applyFont="1" applyFill="1" applyBorder="1" applyAlignment="1">
      <alignment horizontal="center" vertical="center"/>
    </xf>
    <xf numFmtId="0" fontId="42" fillId="30" borderId="46" xfId="0" applyFont="1" applyFill="1" applyBorder="1" applyAlignment="1">
      <alignment horizontal="center" vertical="center"/>
    </xf>
    <xf numFmtId="0" fontId="42" fillId="30" borderId="50" xfId="0" applyFont="1" applyFill="1" applyBorder="1" applyAlignment="1">
      <alignment horizontal="center" vertical="center"/>
    </xf>
    <xf numFmtId="9" fontId="0" fillId="0" borderId="58" xfId="694" applyFont="1" applyBorder="1" applyAlignment="1">
      <alignment horizontal="center" vertical="center"/>
    </xf>
    <xf numFmtId="9" fontId="0" fillId="0" borderId="4" xfId="694" applyFont="1" applyBorder="1" applyAlignment="1">
      <alignment horizontal="center" vertical="center"/>
    </xf>
    <xf numFmtId="9" fontId="0" fillId="0" borderId="69" xfId="694" applyFont="1" applyBorder="1" applyAlignment="1">
      <alignment horizontal="center" vertical="center"/>
    </xf>
    <xf numFmtId="177" fontId="36" fillId="29" borderId="39" xfId="695" applyNumberFormat="1" applyAlignment="1">
      <alignment horizontal="center" vertical="center" wrapText="1"/>
    </xf>
    <xf numFmtId="9" fontId="36" fillId="29" borderId="39" xfId="695" applyNumberFormat="1" applyAlignment="1">
      <alignment horizontal="center" vertical="center" wrapText="1"/>
    </xf>
    <xf numFmtId="10" fontId="36" fillId="29" borderId="39" xfId="695" applyNumberFormat="1" applyAlignment="1">
      <alignment horizontal="center" vertical="center" wrapText="1"/>
    </xf>
  </cellXfs>
  <cellStyles count="696">
    <cellStyle name="=C:\WINNT\SYSTEM32\COMMAND.COM" xfId="4" xr:uid="{00000000-0005-0000-0000-000000000000}"/>
    <cellStyle name="=C:\WINNT\SYSTEM32\COMMAND.COM 2" xfId="5" xr:uid="{00000000-0005-0000-0000-000001000000}"/>
    <cellStyle name="=C:\WINNT\SYSTEM32\COMMAND.COM 3" xfId="6" xr:uid="{00000000-0005-0000-0000-000002000000}"/>
    <cellStyle name="=C:\WINNT\SYSTEM32\COMMAND.COM_APROXIMACION SEMANA SANTA esc 13" xfId="1" xr:uid="{00000000-0005-0000-0000-000003000000}"/>
    <cellStyle name="0" xfId="7" xr:uid="{00000000-0005-0000-0000-000004000000}"/>
    <cellStyle name="0_Active_tactico_Print" xfId="8" xr:uid="{00000000-0005-0000-0000-000005000000}"/>
    <cellStyle name="0_Active_tactico_Print_30-09-2014 INVERSION POR GRUPOS 2014_AYUNTAMIENTO MADRID" xfId="9" xr:uid="{00000000-0005-0000-0000-000006000000}"/>
    <cellStyle name="0_Active_tactico_Print_ACTIVE PLAN DE MEDIOS DEF 1" xfId="10" xr:uid="{00000000-0005-0000-0000-000007000000}"/>
    <cellStyle name="0_Active_tactico_Print_ACTIVE PLAN DE MEDIOS DEF 1_30-09-2014 INVERSION POR GRUPOS 2014_AYUNTAMIENTO MADRID" xfId="11" xr:uid="{00000000-0005-0000-0000-000008000000}"/>
    <cellStyle name="0_Active_tactico_Print_ACTIVE PLAN DE MEDIOS DEF 1_INVERSION POR GRUPOS 2014_AYUNTAMIENTO MADRID" xfId="12" xr:uid="{00000000-0005-0000-0000-000009000000}"/>
    <cellStyle name="0_Active_tactico_Print_ACTIVE PLAN DE MEDIOS DEF 1_Inversión por grupos noviembre 2014" xfId="13" xr:uid="{00000000-0005-0000-0000-00000A000000}"/>
    <cellStyle name="0_Active_tactico_Print_ACTIVE PLAN DE MEDIOS DEF 1_INVERSION POR GRUPOS septiembre 2014" xfId="14" xr:uid="{00000000-0005-0000-0000-00000B000000}"/>
    <cellStyle name="0_Active_tactico_Print_CLIENTE  táctico Sims3 v.11 FACTURADO + REAL" xfId="15" xr:uid="{00000000-0005-0000-0000-00000C000000}"/>
    <cellStyle name="0_Active_tactico_Print_CLIENTE  táctico Sims3 v.11 FACTURADO + REAL_30-09-2014 INVERSION POR GRUPOS 2014_AYUNTAMIENTO MADRID" xfId="16" xr:uid="{00000000-0005-0000-0000-00000D000000}"/>
    <cellStyle name="0_Active_tactico_Print_CLIENTE  táctico Sims3 v.11 FACTURADO + REAL_INVERSION POR GRUPOS 2014_AYUNTAMIENTO MADRID" xfId="17" xr:uid="{00000000-0005-0000-0000-00000E000000}"/>
    <cellStyle name="0_Active_tactico_Print_CLIENTE  táctico Sims3 v.11 FACTURADO + REAL_Inversión por grupos noviembre 2014" xfId="18" xr:uid="{00000000-0005-0000-0000-00000F000000}"/>
    <cellStyle name="0_Active_tactico_Print_CLIENTE  táctico Sims3 v.11 FACTURADO + REAL_INVERSION POR GRUPOS septiembre 2014" xfId="19" xr:uid="{00000000-0005-0000-0000-000010000000}"/>
    <cellStyle name="0_Active_tactico_Print_CLIENTE  táctico Sims3 v.11 FACTURADO + REAL_Xl0000008" xfId="20" xr:uid="{00000000-0005-0000-0000-000011000000}"/>
    <cellStyle name="0_Active_tactico_Print_INVERSION POR GRUPOS 2014_AYUNTAMIENTO MADRID" xfId="21" xr:uid="{00000000-0005-0000-0000-000012000000}"/>
    <cellStyle name="0_Active_tactico_Print_Inversión por grupos noviembre 2014" xfId="22" xr:uid="{00000000-0005-0000-0000-000013000000}"/>
    <cellStyle name="0_Active_tactico_Print_INVERSION POR GRUPOS septiembre 2014" xfId="23" xr:uid="{00000000-0005-0000-0000-000014000000}"/>
    <cellStyle name="0_Active_tactico_Print_Óptico Fifa '10 V21 SOLO EA" xfId="24" xr:uid="{00000000-0005-0000-0000-000015000000}"/>
    <cellStyle name="0_Active_tactico_Print_Óptico Fifa '10 V3" xfId="25" xr:uid="{00000000-0005-0000-0000-000016000000}"/>
    <cellStyle name="0_Active_tactico_Print_Óptico Fifa '10 V4" xfId="26" xr:uid="{00000000-0005-0000-0000-000017000000}"/>
    <cellStyle name="0_Active_tactico_Print_PLAN DE MEDIOS NFS NAVIDADES V1" xfId="27" xr:uid="{00000000-0005-0000-0000-000018000000}"/>
    <cellStyle name="0_Active_tactico_Print_Plan de Medios NFS REV 3" xfId="28" xr:uid="{00000000-0005-0000-0000-000019000000}"/>
    <cellStyle name="0_Active_tactico_Print_Plan de Medios NFS REV 3_30-09-2014 INVERSION POR GRUPOS 2014_AYUNTAMIENTO MADRID" xfId="29" xr:uid="{00000000-0005-0000-0000-00001A000000}"/>
    <cellStyle name="0_Active_tactico_Print_Plan de Medios NFS REV 3_INVERSION POR GRUPOS 2014_AYUNTAMIENTO MADRID" xfId="30" xr:uid="{00000000-0005-0000-0000-00001B000000}"/>
    <cellStyle name="0_Active_tactico_Print_Plan de Medios NFS REV 3_Inversión por grupos noviembre 2014" xfId="31" xr:uid="{00000000-0005-0000-0000-00001C000000}"/>
    <cellStyle name="0_Active_tactico_Print_Plan de Medios NFS REV 3_INVERSION POR GRUPOS septiembre 2014" xfId="32" xr:uid="{00000000-0005-0000-0000-00001D000000}"/>
    <cellStyle name="0_Active_tactico_Print_Plan de Medios NFS REV 3_Xl0000008" xfId="33" xr:uid="{00000000-0005-0000-0000-00001E000000}"/>
    <cellStyle name="0_Active_tactico_Print_PLAN DE MEDIOS THE BEATLES ROCK BAND REV 13(sin enviar)" xfId="34" xr:uid="{00000000-0005-0000-0000-00001F000000}"/>
    <cellStyle name="0_Active_tactico_Print_PLAN DE MEDIOS THE BEATLES ROCK BAND REV 13(sin enviar)_30-09-2014 INVERSION POR GRUPOS 2014_AYUNTAMIENTO MADRID" xfId="35" xr:uid="{00000000-0005-0000-0000-000020000000}"/>
    <cellStyle name="0_Active_tactico_Print_PLAN DE MEDIOS THE BEATLES ROCK BAND REV 13(sin enviar)_INVERSION POR GRUPOS 2014_AYUNTAMIENTO MADRID" xfId="36" xr:uid="{00000000-0005-0000-0000-000021000000}"/>
    <cellStyle name="0_Active_tactico_Print_PLAN DE MEDIOS THE BEATLES ROCK BAND REV 13(sin enviar)_Inversión por grupos noviembre 2014" xfId="37" xr:uid="{00000000-0005-0000-0000-000022000000}"/>
    <cellStyle name="0_Active_tactico_Print_PLAN DE MEDIOS THE BEATLES ROCK BAND REV 13(sin enviar)_INVERSION POR GRUPOS septiembre 2014" xfId="38" xr:uid="{00000000-0005-0000-0000-000023000000}"/>
    <cellStyle name="0_Active_tactico_Print_PLAN DE MEDIOS V5 facturado+adjudicaciones" xfId="39" xr:uid="{00000000-0005-0000-0000-000024000000}"/>
    <cellStyle name="0_Active_tactico_Print_PLAN DE MEDIOS V5 facturado+adjudicaciones_30-09-2014 INVERSION POR GRUPOS 2014_AYUNTAMIENTO MADRID" xfId="40" xr:uid="{00000000-0005-0000-0000-000025000000}"/>
    <cellStyle name="0_Active_tactico_Print_PLAN DE MEDIOS V5 facturado+adjudicaciones_INVERSION POR GRUPOS 2014_AYUNTAMIENTO MADRID" xfId="41" xr:uid="{00000000-0005-0000-0000-000026000000}"/>
    <cellStyle name="0_Active_tactico_Print_PLAN DE MEDIOS V5 facturado+adjudicaciones_Inversión por grupos noviembre 2014" xfId="42" xr:uid="{00000000-0005-0000-0000-000027000000}"/>
    <cellStyle name="0_Active_tactico_Print_PLAN DE MEDIOS V5 facturado+adjudicaciones_INVERSION POR GRUPOS septiembre 2014" xfId="43" xr:uid="{00000000-0005-0000-0000-000028000000}"/>
    <cellStyle name="0_Active_tactico_Print_TACTICO_MP+TP_V2" xfId="44" xr:uid="{00000000-0005-0000-0000-000029000000}"/>
    <cellStyle name="0_Active_tactico_Print_TACTICO_MP+TP_V2_30-09-2014 INVERSION POR GRUPOS 2014_AYUNTAMIENTO MADRID" xfId="45" xr:uid="{00000000-0005-0000-0000-00002A000000}"/>
    <cellStyle name="0_Active_tactico_Print_TACTICO_MP+TP_V2_INVERSION POR GRUPOS 2014_AYUNTAMIENTO MADRID" xfId="46" xr:uid="{00000000-0005-0000-0000-00002B000000}"/>
    <cellStyle name="0_Active_tactico_Print_TACTICO_MP+TP_V2_Inversión por grupos noviembre 2014" xfId="47" xr:uid="{00000000-0005-0000-0000-00002C000000}"/>
    <cellStyle name="0_Active_tactico_Print_TACTICO_MP+TP_V2_INVERSION POR GRUPOS septiembre 2014" xfId="48" xr:uid="{00000000-0005-0000-0000-00002D000000}"/>
    <cellStyle name="0_CLIENTE  táctico Sims3 v.11 FACTURADO + REAL" xfId="49" xr:uid="{00000000-0005-0000-0000-00002E000000}"/>
    <cellStyle name="0_CLIENTE  táctico Sims3 v.11 FACTURADO + REAL_30-09-2014 INVERSION POR GRUPOS 2014_AYUNTAMIENTO MADRID" xfId="50" xr:uid="{00000000-0005-0000-0000-00002F000000}"/>
    <cellStyle name="0_CLIENTE  táctico Sims3 v.11 FACTURADO + REAL_INVERSION POR GRUPOS 2014_AYUNTAMIENTO MADRID" xfId="51" xr:uid="{00000000-0005-0000-0000-000030000000}"/>
    <cellStyle name="0_CLIENTE  táctico Sims3 v.11 FACTURADO + REAL_Inversión por grupos noviembre 2014" xfId="52" xr:uid="{00000000-0005-0000-0000-000031000000}"/>
    <cellStyle name="0_CLIENTE  táctico Sims3 v.11 FACTURADO + REAL_INVERSION POR GRUPOS septiembre 2014" xfId="53" xr:uid="{00000000-0005-0000-0000-000032000000}"/>
    <cellStyle name="0_CLIENTE  táctico Sims3 v.11 FACTURADO + REAL_Xl0000008" xfId="54" xr:uid="{00000000-0005-0000-0000-000033000000}"/>
    <cellStyle name="0_Copia de Óptico Mirrors Edge V.17 (RECORTE)" xfId="55" xr:uid="{00000000-0005-0000-0000-000034000000}"/>
    <cellStyle name="0_Copia de Óptico Mirrors Edge V.17 (RECORTE)_30-09-2014 INVERSION POR GRUPOS 2014_AYUNTAMIENTO MADRID" xfId="56" xr:uid="{00000000-0005-0000-0000-000035000000}"/>
    <cellStyle name="0_Copia de Óptico Mirrors Edge V.17 (RECORTE)_ACTIVE PLAN DE MEDIOS DEF 1" xfId="57" xr:uid="{00000000-0005-0000-0000-000036000000}"/>
    <cellStyle name="0_Copia de Óptico Mirrors Edge V.17 (RECORTE)_ACTIVE PLAN DE MEDIOS DEF 1_30-09-2014 INVERSION POR GRUPOS 2014_AYUNTAMIENTO MADRID" xfId="58" xr:uid="{00000000-0005-0000-0000-000037000000}"/>
    <cellStyle name="0_Copia de Óptico Mirrors Edge V.17 (RECORTE)_ACTIVE PLAN DE MEDIOS DEF 1_INVERSION POR GRUPOS 2014_AYUNTAMIENTO MADRID" xfId="59" xr:uid="{00000000-0005-0000-0000-000038000000}"/>
    <cellStyle name="0_Copia de Óptico Mirrors Edge V.17 (RECORTE)_ACTIVE PLAN DE MEDIOS DEF 1_Inversión por grupos noviembre 2014" xfId="60" xr:uid="{00000000-0005-0000-0000-000039000000}"/>
    <cellStyle name="0_Copia de Óptico Mirrors Edge V.17 (RECORTE)_ACTIVE PLAN DE MEDIOS DEF 1_INVERSION POR GRUPOS septiembre 2014" xfId="61" xr:uid="{00000000-0005-0000-0000-00003A000000}"/>
    <cellStyle name="0_Copia de Óptico Mirrors Edge V.17 (RECORTE)_CLIENTE  táctico Sims3 v.11 FACTURADO + REAL" xfId="62" xr:uid="{00000000-0005-0000-0000-00003B000000}"/>
    <cellStyle name="0_Copia de Óptico Mirrors Edge V.17 (RECORTE)_CLIENTE  táctico Sims3 v.11 FACTURADO + REAL_30-09-2014 INVERSION POR GRUPOS 2014_AYUNTAMIENTO MADRID" xfId="63" xr:uid="{00000000-0005-0000-0000-00003C000000}"/>
    <cellStyle name="0_Copia de Óptico Mirrors Edge V.17 (RECORTE)_CLIENTE  táctico Sims3 v.11 FACTURADO + REAL_INVERSION POR GRUPOS 2014_AYUNTAMIENTO MADRID" xfId="64" xr:uid="{00000000-0005-0000-0000-00003D000000}"/>
    <cellStyle name="0_Copia de Óptico Mirrors Edge V.17 (RECORTE)_CLIENTE  táctico Sims3 v.11 FACTURADO + REAL_Inversión por grupos noviembre 2014" xfId="65" xr:uid="{00000000-0005-0000-0000-00003E000000}"/>
    <cellStyle name="0_Copia de Óptico Mirrors Edge V.17 (RECORTE)_CLIENTE  táctico Sims3 v.11 FACTURADO + REAL_INVERSION POR GRUPOS septiembre 2014" xfId="66" xr:uid="{00000000-0005-0000-0000-00003F000000}"/>
    <cellStyle name="0_Copia de Óptico Mirrors Edge V.17 (RECORTE)_CLIENTE  táctico Sims3 v.11 FACTURADO + REAL_Xl0000008" xfId="67" xr:uid="{00000000-0005-0000-0000-000040000000}"/>
    <cellStyle name="0_Copia de Óptico Mirrors Edge V.17 (RECORTE)_INVERSION POR GRUPOS 2014_AYUNTAMIENTO MADRID" xfId="68" xr:uid="{00000000-0005-0000-0000-000041000000}"/>
    <cellStyle name="0_Copia de Óptico Mirrors Edge V.17 (RECORTE)_Inversión por grupos noviembre 2014" xfId="69" xr:uid="{00000000-0005-0000-0000-000042000000}"/>
    <cellStyle name="0_Copia de Óptico Mirrors Edge V.17 (RECORTE)_INVERSION POR GRUPOS septiembre 2014" xfId="70" xr:uid="{00000000-0005-0000-0000-000043000000}"/>
    <cellStyle name="0_Copia de Óptico Mirrors Edge V.17 (RECORTE)_Óptico Fifa '10 V21 SOLO EA" xfId="71" xr:uid="{00000000-0005-0000-0000-000044000000}"/>
    <cellStyle name="0_Copia de Óptico Mirrors Edge V.17 (RECORTE)_Óptico Fifa '10 V3" xfId="72" xr:uid="{00000000-0005-0000-0000-000045000000}"/>
    <cellStyle name="0_Copia de Óptico Mirrors Edge V.17 (RECORTE)_Óptico Fifa '10 V4" xfId="73" xr:uid="{00000000-0005-0000-0000-000046000000}"/>
    <cellStyle name="0_Copia de Óptico Mirrors Edge V.17 (RECORTE)_PLAN DE MEDIOS NFS NAVIDADES V1" xfId="74" xr:uid="{00000000-0005-0000-0000-000047000000}"/>
    <cellStyle name="0_Copia de Óptico Mirrors Edge V.17 (RECORTE)_Plan de Medios NFS REV 3" xfId="75" xr:uid="{00000000-0005-0000-0000-000048000000}"/>
    <cellStyle name="0_Copia de Óptico Mirrors Edge V.17 (RECORTE)_Plan de Medios NFS REV 3_30-09-2014 INVERSION POR GRUPOS 2014_AYUNTAMIENTO MADRID" xfId="76" xr:uid="{00000000-0005-0000-0000-000049000000}"/>
    <cellStyle name="0_Copia de Óptico Mirrors Edge V.17 (RECORTE)_Plan de Medios NFS REV 3_INVERSION POR GRUPOS 2014_AYUNTAMIENTO MADRID" xfId="77" xr:uid="{00000000-0005-0000-0000-00004A000000}"/>
    <cellStyle name="0_Copia de Óptico Mirrors Edge V.17 (RECORTE)_Plan de Medios NFS REV 3_Inversión por grupos noviembre 2014" xfId="78" xr:uid="{00000000-0005-0000-0000-00004B000000}"/>
    <cellStyle name="0_Copia de Óptico Mirrors Edge V.17 (RECORTE)_Plan de Medios NFS REV 3_INVERSION POR GRUPOS septiembre 2014" xfId="79" xr:uid="{00000000-0005-0000-0000-00004C000000}"/>
    <cellStyle name="0_Copia de Óptico Mirrors Edge V.17 (RECORTE)_Plan de Medios NFS REV 3_Xl0000008" xfId="80" xr:uid="{00000000-0005-0000-0000-00004D000000}"/>
    <cellStyle name="0_Copia de Óptico Mirrors Edge V.17 (RECORTE)_PLAN DE MEDIOS THE BEATLES ROCK BAND REV 13(sin enviar)" xfId="81" xr:uid="{00000000-0005-0000-0000-00004E000000}"/>
    <cellStyle name="0_Copia de Óptico Mirrors Edge V.17 (RECORTE)_PLAN DE MEDIOS THE BEATLES ROCK BAND REV 13(sin enviar)_30-09-2014 INVERSION POR GRUPOS 2014_AYUNTAMIENTO MADRID" xfId="82" xr:uid="{00000000-0005-0000-0000-00004F000000}"/>
    <cellStyle name="0_Copia de Óptico Mirrors Edge V.17 (RECORTE)_PLAN DE MEDIOS THE BEATLES ROCK BAND REV 13(sin enviar)_INVERSION POR GRUPOS 2014_AYUNTAMIENTO MADRID" xfId="83" xr:uid="{00000000-0005-0000-0000-000050000000}"/>
    <cellStyle name="0_Copia de Óptico Mirrors Edge V.17 (RECORTE)_PLAN DE MEDIOS THE BEATLES ROCK BAND REV 13(sin enviar)_Inversión por grupos noviembre 2014" xfId="84" xr:uid="{00000000-0005-0000-0000-000051000000}"/>
    <cellStyle name="0_Copia de Óptico Mirrors Edge V.17 (RECORTE)_PLAN DE MEDIOS THE BEATLES ROCK BAND REV 13(sin enviar)_INVERSION POR GRUPOS septiembre 2014" xfId="85" xr:uid="{00000000-0005-0000-0000-000052000000}"/>
    <cellStyle name="0_Copia de Óptico Mirrors Edge V.17 (RECORTE)_PLAN DE MEDIOS V5 facturado+adjudicaciones" xfId="86" xr:uid="{00000000-0005-0000-0000-000053000000}"/>
    <cellStyle name="0_Copia de Óptico Mirrors Edge V.17 (RECORTE)_PLAN DE MEDIOS V5 facturado+adjudicaciones_30-09-2014 INVERSION POR GRUPOS 2014_AYUNTAMIENTO MADRID" xfId="87" xr:uid="{00000000-0005-0000-0000-000054000000}"/>
    <cellStyle name="0_Copia de Óptico Mirrors Edge V.17 (RECORTE)_PLAN DE MEDIOS V5 facturado+adjudicaciones_INVERSION POR GRUPOS 2014_AYUNTAMIENTO MADRID" xfId="88" xr:uid="{00000000-0005-0000-0000-000055000000}"/>
    <cellStyle name="0_Copia de Óptico Mirrors Edge V.17 (RECORTE)_PLAN DE MEDIOS V5 facturado+adjudicaciones_Inversión por grupos noviembre 2014" xfId="89" xr:uid="{00000000-0005-0000-0000-000056000000}"/>
    <cellStyle name="0_Copia de Óptico Mirrors Edge V.17 (RECORTE)_PLAN DE MEDIOS V5 facturado+adjudicaciones_INVERSION POR GRUPOS septiembre 2014" xfId="90" xr:uid="{00000000-0005-0000-0000-000057000000}"/>
    <cellStyle name="0_DNIe_tactico_Print" xfId="91" xr:uid="{00000000-0005-0000-0000-000058000000}"/>
    <cellStyle name="0_DNIe_tactico_Print_30-09-2014 INVERSION POR GRUPOS 2014_AYUNTAMIENTO MADRID" xfId="92" xr:uid="{00000000-0005-0000-0000-000059000000}"/>
    <cellStyle name="0_DNIe_tactico_Print_ACTIVE PLAN DE MEDIOS DEF 1" xfId="93" xr:uid="{00000000-0005-0000-0000-00005A000000}"/>
    <cellStyle name="0_DNIe_tactico_Print_ACTIVE PLAN DE MEDIOS DEF 1_30-09-2014 INVERSION POR GRUPOS 2014_AYUNTAMIENTO MADRID" xfId="94" xr:uid="{00000000-0005-0000-0000-00005B000000}"/>
    <cellStyle name="0_DNIe_tactico_Print_ACTIVE PLAN DE MEDIOS DEF 1_INVERSION POR GRUPOS 2014_AYUNTAMIENTO MADRID" xfId="95" xr:uid="{00000000-0005-0000-0000-00005C000000}"/>
    <cellStyle name="0_DNIe_tactico_Print_ACTIVE PLAN DE MEDIOS DEF 1_Inversión por grupos noviembre 2014" xfId="96" xr:uid="{00000000-0005-0000-0000-00005D000000}"/>
    <cellStyle name="0_DNIe_tactico_Print_ACTIVE PLAN DE MEDIOS DEF 1_INVERSION POR GRUPOS septiembre 2014" xfId="97" xr:uid="{00000000-0005-0000-0000-00005E000000}"/>
    <cellStyle name="0_DNIe_tactico_Print_CLIENTE  táctico Sims3 v.11 FACTURADO + REAL" xfId="98" xr:uid="{00000000-0005-0000-0000-00005F000000}"/>
    <cellStyle name="0_DNIe_tactico_Print_CLIENTE  táctico Sims3 v.11 FACTURADO + REAL_30-09-2014 INVERSION POR GRUPOS 2014_AYUNTAMIENTO MADRID" xfId="99" xr:uid="{00000000-0005-0000-0000-000060000000}"/>
    <cellStyle name="0_DNIe_tactico_Print_CLIENTE  táctico Sims3 v.11 FACTURADO + REAL_INVERSION POR GRUPOS 2014_AYUNTAMIENTO MADRID" xfId="100" xr:uid="{00000000-0005-0000-0000-000061000000}"/>
    <cellStyle name="0_DNIe_tactico_Print_CLIENTE  táctico Sims3 v.11 FACTURADO + REAL_Inversión por grupos noviembre 2014" xfId="101" xr:uid="{00000000-0005-0000-0000-000062000000}"/>
    <cellStyle name="0_DNIe_tactico_Print_CLIENTE  táctico Sims3 v.11 FACTURADO + REAL_INVERSION POR GRUPOS septiembre 2014" xfId="102" xr:uid="{00000000-0005-0000-0000-000063000000}"/>
    <cellStyle name="0_DNIe_tactico_Print_CLIENTE  táctico Sims3 v.11 FACTURADO + REAL_Xl0000008" xfId="103" xr:uid="{00000000-0005-0000-0000-000064000000}"/>
    <cellStyle name="0_DNIe_tactico_Print_INVERSION POR GRUPOS 2014_AYUNTAMIENTO MADRID" xfId="104" xr:uid="{00000000-0005-0000-0000-000065000000}"/>
    <cellStyle name="0_DNIe_tactico_Print_Inversión por grupos noviembre 2014" xfId="105" xr:uid="{00000000-0005-0000-0000-000066000000}"/>
    <cellStyle name="0_DNIe_tactico_Print_INVERSION POR GRUPOS septiembre 2014" xfId="106" xr:uid="{00000000-0005-0000-0000-000067000000}"/>
    <cellStyle name="0_DNIe_tactico_Print_Óptico Fifa '10 V21 SOLO EA" xfId="107" xr:uid="{00000000-0005-0000-0000-000068000000}"/>
    <cellStyle name="0_DNIe_tactico_Print_Óptico Fifa '10 V3" xfId="108" xr:uid="{00000000-0005-0000-0000-000069000000}"/>
    <cellStyle name="0_DNIe_tactico_Print_Óptico Fifa '10 V4" xfId="109" xr:uid="{00000000-0005-0000-0000-00006A000000}"/>
    <cellStyle name="0_DNIe_tactico_Print_PLAN DE MEDIOS NFS NAVIDADES V1" xfId="110" xr:uid="{00000000-0005-0000-0000-00006B000000}"/>
    <cellStyle name="0_DNIe_tactico_Print_Plan de Medios NFS REV 3" xfId="111" xr:uid="{00000000-0005-0000-0000-00006C000000}"/>
    <cellStyle name="0_DNIe_tactico_Print_Plan de Medios NFS REV 3_30-09-2014 INVERSION POR GRUPOS 2014_AYUNTAMIENTO MADRID" xfId="112" xr:uid="{00000000-0005-0000-0000-00006D000000}"/>
    <cellStyle name="0_DNIe_tactico_Print_Plan de Medios NFS REV 3_INVERSION POR GRUPOS 2014_AYUNTAMIENTO MADRID" xfId="113" xr:uid="{00000000-0005-0000-0000-00006E000000}"/>
    <cellStyle name="0_DNIe_tactico_Print_Plan de Medios NFS REV 3_Inversión por grupos noviembre 2014" xfId="114" xr:uid="{00000000-0005-0000-0000-00006F000000}"/>
    <cellStyle name="0_DNIe_tactico_Print_Plan de Medios NFS REV 3_INVERSION POR GRUPOS septiembre 2014" xfId="115" xr:uid="{00000000-0005-0000-0000-000070000000}"/>
    <cellStyle name="0_DNIe_tactico_Print_Plan de Medios NFS REV 3_Xl0000008" xfId="116" xr:uid="{00000000-0005-0000-0000-000071000000}"/>
    <cellStyle name="0_DNIe_tactico_Print_PLAN DE MEDIOS THE BEATLES ROCK BAND REV 13(sin enviar)" xfId="117" xr:uid="{00000000-0005-0000-0000-000072000000}"/>
    <cellStyle name="0_DNIe_tactico_Print_PLAN DE MEDIOS THE BEATLES ROCK BAND REV 13(sin enviar)_30-09-2014 INVERSION POR GRUPOS 2014_AYUNTAMIENTO MADRID" xfId="118" xr:uid="{00000000-0005-0000-0000-000073000000}"/>
    <cellStyle name="0_DNIe_tactico_Print_PLAN DE MEDIOS THE BEATLES ROCK BAND REV 13(sin enviar)_INVERSION POR GRUPOS 2014_AYUNTAMIENTO MADRID" xfId="119" xr:uid="{00000000-0005-0000-0000-000074000000}"/>
    <cellStyle name="0_DNIe_tactico_Print_PLAN DE MEDIOS THE BEATLES ROCK BAND REV 13(sin enviar)_Inversión por grupos noviembre 2014" xfId="120" xr:uid="{00000000-0005-0000-0000-000075000000}"/>
    <cellStyle name="0_DNIe_tactico_Print_PLAN DE MEDIOS THE BEATLES ROCK BAND REV 13(sin enviar)_INVERSION POR GRUPOS septiembre 2014" xfId="121" xr:uid="{00000000-0005-0000-0000-000076000000}"/>
    <cellStyle name="0_DNIe_tactico_Print_PLAN DE MEDIOS V5 facturado+adjudicaciones" xfId="122" xr:uid="{00000000-0005-0000-0000-000077000000}"/>
    <cellStyle name="0_DNIe_tactico_Print_PLAN DE MEDIOS V5 facturado+adjudicaciones_30-09-2014 INVERSION POR GRUPOS 2014_AYUNTAMIENTO MADRID" xfId="123" xr:uid="{00000000-0005-0000-0000-000078000000}"/>
    <cellStyle name="0_DNIe_tactico_Print_PLAN DE MEDIOS V5 facturado+adjudicaciones_INVERSION POR GRUPOS 2014_AYUNTAMIENTO MADRID" xfId="124" xr:uid="{00000000-0005-0000-0000-000079000000}"/>
    <cellStyle name="0_DNIe_tactico_Print_PLAN DE MEDIOS V5 facturado+adjudicaciones_Inversión por grupos noviembre 2014" xfId="125" xr:uid="{00000000-0005-0000-0000-00007A000000}"/>
    <cellStyle name="0_DNIe_tactico_Print_PLAN DE MEDIOS V5 facturado+adjudicaciones_INVERSION POR GRUPOS septiembre 2014" xfId="126" xr:uid="{00000000-0005-0000-0000-00007B000000}"/>
    <cellStyle name="0_DNIe_tactico_Print_TACTICO_MP+TP_V2" xfId="127" xr:uid="{00000000-0005-0000-0000-00007C000000}"/>
    <cellStyle name="0_DNIe_tactico_Print_TACTICO_MP+TP_V2_30-09-2014 INVERSION POR GRUPOS 2014_AYUNTAMIENTO MADRID" xfId="128" xr:uid="{00000000-0005-0000-0000-00007D000000}"/>
    <cellStyle name="0_DNIe_tactico_Print_TACTICO_MP+TP_V2_INVERSION POR GRUPOS 2014_AYUNTAMIENTO MADRID" xfId="129" xr:uid="{00000000-0005-0000-0000-00007E000000}"/>
    <cellStyle name="0_DNIe_tactico_Print_TACTICO_MP+TP_V2_Inversión por grupos noviembre 2014" xfId="130" xr:uid="{00000000-0005-0000-0000-00007F000000}"/>
    <cellStyle name="0_DNIe_tactico_Print_TACTICO_MP+TP_V2_INVERSION POR GRUPOS septiembre 2014" xfId="131" xr:uid="{00000000-0005-0000-0000-000080000000}"/>
    <cellStyle name="0_DRAFT TRIIVIIAL 2009 (5)" xfId="132" xr:uid="{00000000-0005-0000-0000-000081000000}"/>
    <cellStyle name="0_Ejercicio descuento TV rev 2" xfId="133" xr:uid="{00000000-0005-0000-0000-000082000000}"/>
    <cellStyle name="0_Ejercicio descuento TV rev 2_30-09-2014 INVERSION POR GRUPOS 2014_AYUNTAMIENTO MADRID" xfId="134" xr:uid="{00000000-0005-0000-0000-000083000000}"/>
    <cellStyle name="0_Ejercicio descuento TV rev 2_INVERSION POR GRUPOS 2014_AYUNTAMIENTO MADRID" xfId="135" xr:uid="{00000000-0005-0000-0000-000084000000}"/>
    <cellStyle name="0_Ejercicio descuento TV rev 2_Inversión por grupos noviembre 2014" xfId="136" xr:uid="{00000000-0005-0000-0000-000085000000}"/>
    <cellStyle name="0_Ejercicio descuento TV rev 2_INVERSION POR GRUPOS septiembre 2014" xfId="137" xr:uid="{00000000-0005-0000-0000-000086000000}"/>
    <cellStyle name="0_Óptico Fifa '10 V3" xfId="138" xr:uid="{00000000-0005-0000-0000-000087000000}"/>
    <cellStyle name="0_Óptico Fifa '10 V4" xfId="139" xr:uid="{00000000-0005-0000-0000-000088000000}"/>
    <cellStyle name="0_PLAN DE MEDIOS CLIENTE FACTURADO +REAL" xfId="140" xr:uid="{00000000-0005-0000-0000-000089000000}"/>
    <cellStyle name="0_PLAN DE MEDIOS CLIENTE FACTURADO +REAL_ACTIVE+GRAN SLAM TENNI S V2" xfId="141" xr:uid="{00000000-0005-0000-0000-00008A000000}"/>
    <cellStyle name="0_PLAN DE MEDIOS CLIENTE FACTURADO +REAL_Óptico Fifa '10 V16 SOLO EA" xfId="142" xr:uid="{00000000-0005-0000-0000-00008B000000}"/>
    <cellStyle name="0_PLAN DE MEDIOS CLIENTE FACTURADO +REAL_Óptico Fifa '10 V4" xfId="143" xr:uid="{00000000-0005-0000-0000-00008C000000}"/>
    <cellStyle name="0_PLAN DE MEDIOS CLIENTE FACTURADO +REAL_Plan de Medios NFS REV 3" xfId="144" xr:uid="{00000000-0005-0000-0000-00008D000000}"/>
    <cellStyle name="0_PLAN DE MEDIOS CLIENTE FACTURADO +REAL_Xl0000008" xfId="145" xr:uid="{00000000-0005-0000-0000-00008E000000}"/>
    <cellStyle name="0_PLAN DE MEDIOS NFS NAVIDADES V1" xfId="146" xr:uid="{00000000-0005-0000-0000-00008F000000}"/>
    <cellStyle name="0_Plan de Medios NFS REV 3" xfId="147" xr:uid="{00000000-0005-0000-0000-000090000000}"/>
    <cellStyle name="0_Plan de Medios NFS REV 3_30-09-2014 INVERSION POR GRUPOS 2014_AYUNTAMIENTO MADRID" xfId="148" xr:uid="{00000000-0005-0000-0000-000091000000}"/>
    <cellStyle name="0_Plan de Medios NFS REV 3_INVERSION POR GRUPOS 2014_AYUNTAMIENTO MADRID" xfId="149" xr:uid="{00000000-0005-0000-0000-000092000000}"/>
    <cellStyle name="0_Plan de Medios NFS REV 3_Inversión por grupos noviembre 2014" xfId="150" xr:uid="{00000000-0005-0000-0000-000093000000}"/>
    <cellStyle name="0_Plan de Medios NFS REV 3_INVERSION POR GRUPOS septiembre 2014" xfId="151" xr:uid="{00000000-0005-0000-0000-000094000000}"/>
    <cellStyle name="0_Plan de Medios NFS REV 3_Xl0000008" xfId="152" xr:uid="{00000000-0005-0000-0000-000095000000}"/>
    <cellStyle name="0_PLAN DE MEDIOS THE BEATLES ROCK BAND REV 13(sin enviar)" xfId="153" xr:uid="{00000000-0005-0000-0000-000096000000}"/>
    <cellStyle name="0_PLAN DE MEDIOS THE BEATLES ROCK BAND REV 13(sin enviar)_30-09-2014 INVERSION POR GRUPOS 2014_AYUNTAMIENTO MADRID" xfId="154" xr:uid="{00000000-0005-0000-0000-000097000000}"/>
    <cellStyle name="0_PLAN DE MEDIOS THE BEATLES ROCK BAND REV 13(sin enviar)_INVERSION POR GRUPOS 2014_AYUNTAMIENTO MADRID" xfId="155" xr:uid="{00000000-0005-0000-0000-000098000000}"/>
    <cellStyle name="0_PLAN DE MEDIOS THE BEATLES ROCK BAND REV 13(sin enviar)_Inversión por grupos noviembre 2014" xfId="156" xr:uid="{00000000-0005-0000-0000-000099000000}"/>
    <cellStyle name="0_PLAN DE MEDIOS THE BEATLES ROCK BAND REV 13(sin enviar)_INVERSION POR GRUPOS septiembre 2014" xfId="157" xr:uid="{00000000-0005-0000-0000-00009A000000}"/>
    <cellStyle name="0_PLAN DE MEDIOS V3" xfId="158" xr:uid="{00000000-0005-0000-0000-00009B000000}"/>
    <cellStyle name="0_PLAN DE MEDIOS V4" xfId="159" xr:uid="{00000000-0005-0000-0000-00009C000000}"/>
    <cellStyle name="0_PLAN DE MEDIOS VENTA" xfId="160" xr:uid="{00000000-0005-0000-0000-00009D000000}"/>
    <cellStyle name="0_PLAN MEDIOS _ENDESA PAÍS VASCO V26 2ª OLA" xfId="161" xr:uid="{00000000-0005-0000-0000-00009E000000}"/>
    <cellStyle name="0_PLAN MEDIOS _ENDESA PAÍS VASCO V26 2ª OLA_30-09-2014 INVERSION POR GRUPOS 2014_AYUNTAMIENTO MADRID" xfId="162" xr:uid="{00000000-0005-0000-0000-00009F000000}"/>
    <cellStyle name="0_PLAN MEDIOS _ENDESA PAÍS VASCO V26 2ª OLA_INVERSION POR GRUPOS 2014_AYUNTAMIENTO MADRID" xfId="163" xr:uid="{00000000-0005-0000-0000-0000A0000000}"/>
    <cellStyle name="0_PLAN MEDIOS _ENDESA PAÍS VASCO V26 2ª OLA_Inversión por grupos noviembre 2014" xfId="164" xr:uid="{00000000-0005-0000-0000-0000A1000000}"/>
    <cellStyle name="0_PLAN MEDIOS _ENDESA PAÍS VASCO V26 2ª OLA_INVERSION POR GRUPOS septiembre 2014" xfId="165" xr:uid="{00000000-0005-0000-0000-0000A2000000}"/>
    <cellStyle name="0_Propuesta Patrocinios tve" xfId="166" xr:uid="{00000000-0005-0000-0000-0000A3000000}"/>
    <cellStyle name="1" xfId="167" xr:uid="{00000000-0005-0000-0000-0000A4000000}"/>
    <cellStyle name="1_Active_tactico_Print" xfId="168" xr:uid="{00000000-0005-0000-0000-0000A5000000}"/>
    <cellStyle name="1_Active_tactico_Print_30-09-2014 INVERSION POR GRUPOS 2014_AYUNTAMIENTO MADRID" xfId="169" xr:uid="{00000000-0005-0000-0000-0000A6000000}"/>
    <cellStyle name="1_Active_tactico_Print_ACTIVE PLAN DE MEDIOS DEF 1" xfId="170" xr:uid="{00000000-0005-0000-0000-0000A7000000}"/>
    <cellStyle name="1_Active_tactico_Print_ACTIVE PLAN DE MEDIOS DEF 1_30-09-2014 INVERSION POR GRUPOS 2014_AYUNTAMIENTO MADRID" xfId="171" xr:uid="{00000000-0005-0000-0000-0000A8000000}"/>
    <cellStyle name="1_Active_tactico_Print_ACTIVE PLAN DE MEDIOS DEF 1_INVERSION POR GRUPOS 2014_AYUNTAMIENTO MADRID" xfId="172" xr:uid="{00000000-0005-0000-0000-0000A9000000}"/>
    <cellStyle name="1_Active_tactico_Print_ACTIVE PLAN DE MEDIOS DEF 1_Inversión por grupos noviembre 2014" xfId="173" xr:uid="{00000000-0005-0000-0000-0000AA000000}"/>
    <cellStyle name="1_Active_tactico_Print_ACTIVE PLAN DE MEDIOS DEF 1_INVERSION POR GRUPOS septiembre 2014" xfId="174" xr:uid="{00000000-0005-0000-0000-0000AB000000}"/>
    <cellStyle name="1_Active_tactico_Print_CLIENTE  táctico Sims3 v.11 FACTURADO + REAL" xfId="175" xr:uid="{00000000-0005-0000-0000-0000AC000000}"/>
    <cellStyle name="1_Active_tactico_Print_CLIENTE  táctico Sims3 v.11 FACTURADO + REAL_30-09-2014 INVERSION POR GRUPOS 2014_AYUNTAMIENTO MADRID" xfId="176" xr:uid="{00000000-0005-0000-0000-0000AD000000}"/>
    <cellStyle name="1_Active_tactico_Print_CLIENTE  táctico Sims3 v.11 FACTURADO + REAL_INVERSION POR GRUPOS 2014_AYUNTAMIENTO MADRID" xfId="177" xr:uid="{00000000-0005-0000-0000-0000AE000000}"/>
    <cellStyle name="1_Active_tactico_Print_CLIENTE  táctico Sims3 v.11 FACTURADO + REAL_Inversión por grupos noviembre 2014" xfId="178" xr:uid="{00000000-0005-0000-0000-0000AF000000}"/>
    <cellStyle name="1_Active_tactico_Print_CLIENTE  táctico Sims3 v.11 FACTURADO + REAL_INVERSION POR GRUPOS septiembre 2014" xfId="179" xr:uid="{00000000-0005-0000-0000-0000B0000000}"/>
    <cellStyle name="1_Active_tactico_Print_CLIENTE  táctico Sims3 v.11 FACTURADO + REAL_Xl0000008" xfId="180" xr:uid="{00000000-0005-0000-0000-0000B1000000}"/>
    <cellStyle name="1_Active_tactico_Print_INVERSION POR GRUPOS 2014_AYUNTAMIENTO MADRID" xfId="181" xr:uid="{00000000-0005-0000-0000-0000B2000000}"/>
    <cellStyle name="1_Active_tactico_Print_Inversión por grupos noviembre 2014" xfId="182" xr:uid="{00000000-0005-0000-0000-0000B3000000}"/>
    <cellStyle name="1_Active_tactico_Print_INVERSION POR GRUPOS septiembre 2014" xfId="183" xr:uid="{00000000-0005-0000-0000-0000B4000000}"/>
    <cellStyle name="1_Active_tactico_Print_Óptico Fifa '10 V21 SOLO EA" xfId="184" xr:uid="{00000000-0005-0000-0000-0000B5000000}"/>
    <cellStyle name="1_Active_tactico_Print_Óptico Fifa '10 V3" xfId="185" xr:uid="{00000000-0005-0000-0000-0000B6000000}"/>
    <cellStyle name="1_Active_tactico_Print_Óptico Fifa '10 V4" xfId="186" xr:uid="{00000000-0005-0000-0000-0000B7000000}"/>
    <cellStyle name="1_Active_tactico_Print_PLAN DE MEDIOS NFS NAVIDADES V1" xfId="187" xr:uid="{00000000-0005-0000-0000-0000B8000000}"/>
    <cellStyle name="1_Active_tactico_Print_Plan de Medios NFS REV 3" xfId="188" xr:uid="{00000000-0005-0000-0000-0000B9000000}"/>
    <cellStyle name="1_Active_tactico_Print_Plan de Medios NFS REV 3_30-09-2014 INVERSION POR GRUPOS 2014_AYUNTAMIENTO MADRID" xfId="189" xr:uid="{00000000-0005-0000-0000-0000BA000000}"/>
    <cellStyle name="1_Active_tactico_Print_Plan de Medios NFS REV 3_INVERSION POR GRUPOS 2014_AYUNTAMIENTO MADRID" xfId="190" xr:uid="{00000000-0005-0000-0000-0000BB000000}"/>
    <cellStyle name="1_Active_tactico_Print_Plan de Medios NFS REV 3_Inversión por grupos noviembre 2014" xfId="191" xr:uid="{00000000-0005-0000-0000-0000BC000000}"/>
    <cellStyle name="1_Active_tactico_Print_Plan de Medios NFS REV 3_INVERSION POR GRUPOS septiembre 2014" xfId="192" xr:uid="{00000000-0005-0000-0000-0000BD000000}"/>
    <cellStyle name="1_Active_tactico_Print_Plan de Medios NFS REV 3_Xl0000008" xfId="193" xr:uid="{00000000-0005-0000-0000-0000BE000000}"/>
    <cellStyle name="1_Active_tactico_Print_PLAN DE MEDIOS THE BEATLES ROCK BAND REV 13(sin enviar)" xfId="194" xr:uid="{00000000-0005-0000-0000-0000BF000000}"/>
    <cellStyle name="1_Active_tactico_Print_PLAN DE MEDIOS THE BEATLES ROCK BAND REV 13(sin enviar)_30-09-2014 INVERSION POR GRUPOS 2014_AYUNTAMIENTO MADRID" xfId="195" xr:uid="{00000000-0005-0000-0000-0000C0000000}"/>
    <cellStyle name="1_Active_tactico_Print_PLAN DE MEDIOS THE BEATLES ROCK BAND REV 13(sin enviar)_INVERSION POR GRUPOS 2014_AYUNTAMIENTO MADRID" xfId="196" xr:uid="{00000000-0005-0000-0000-0000C1000000}"/>
    <cellStyle name="1_Active_tactico_Print_PLAN DE MEDIOS THE BEATLES ROCK BAND REV 13(sin enviar)_Inversión por grupos noviembre 2014" xfId="197" xr:uid="{00000000-0005-0000-0000-0000C2000000}"/>
    <cellStyle name="1_Active_tactico_Print_PLAN DE MEDIOS THE BEATLES ROCK BAND REV 13(sin enviar)_INVERSION POR GRUPOS septiembre 2014" xfId="198" xr:uid="{00000000-0005-0000-0000-0000C3000000}"/>
    <cellStyle name="1_Active_tactico_Print_PLAN DE MEDIOS V5 facturado+adjudicaciones" xfId="199" xr:uid="{00000000-0005-0000-0000-0000C4000000}"/>
    <cellStyle name="1_Active_tactico_Print_PLAN DE MEDIOS V5 facturado+adjudicaciones_30-09-2014 INVERSION POR GRUPOS 2014_AYUNTAMIENTO MADRID" xfId="200" xr:uid="{00000000-0005-0000-0000-0000C5000000}"/>
    <cellStyle name="1_Active_tactico_Print_PLAN DE MEDIOS V5 facturado+adjudicaciones_INVERSION POR GRUPOS 2014_AYUNTAMIENTO MADRID" xfId="201" xr:uid="{00000000-0005-0000-0000-0000C6000000}"/>
    <cellStyle name="1_Active_tactico_Print_PLAN DE MEDIOS V5 facturado+adjudicaciones_Inversión por grupos noviembre 2014" xfId="202" xr:uid="{00000000-0005-0000-0000-0000C7000000}"/>
    <cellStyle name="1_Active_tactico_Print_PLAN DE MEDIOS V5 facturado+adjudicaciones_INVERSION POR GRUPOS septiembre 2014" xfId="203" xr:uid="{00000000-0005-0000-0000-0000C8000000}"/>
    <cellStyle name="1_Active_tactico_Print_TACTICO_MP+TP_V2" xfId="204" xr:uid="{00000000-0005-0000-0000-0000C9000000}"/>
    <cellStyle name="1_Active_tactico_Print_TACTICO_MP+TP_V2_30-09-2014 INVERSION POR GRUPOS 2014_AYUNTAMIENTO MADRID" xfId="205" xr:uid="{00000000-0005-0000-0000-0000CA000000}"/>
    <cellStyle name="1_Active_tactico_Print_TACTICO_MP+TP_V2_INVERSION POR GRUPOS 2014_AYUNTAMIENTO MADRID" xfId="206" xr:uid="{00000000-0005-0000-0000-0000CB000000}"/>
    <cellStyle name="1_Active_tactico_Print_TACTICO_MP+TP_V2_Inversión por grupos noviembre 2014" xfId="207" xr:uid="{00000000-0005-0000-0000-0000CC000000}"/>
    <cellStyle name="1_Active_tactico_Print_TACTICO_MP+TP_V2_INVERSION POR GRUPOS septiembre 2014" xfId="208" xr:uid="{00000000-0005-0000-0000-0000CD000000}"/>
    <cellStyle name="1_CLIENTE  táctico Sims3 v.11 FACTURADO + REAL" xfId="209" xr:uid="{00000000-0005-0000-0000-0000CE000000}"/>
    <cellStyle name="1_CLIENTE  táctico Sims3 v.11 FACTURADO + REAL_30-09-2014 INVERSION POR GRUPOS 2014_AYUNTAMIENTO MADRID" xfId="210" xr:uid="{00000000-0005-0000-0000-0000CF000000}"/>
    <cellStyle name="1_CLIENTE  táctico Sims3 v.11 FACTURADO + REAL_INVERSION POR GRUPOS 2014_AYUNTAMIENTO MADRID" xfId="211" xr:uid="{00000000-0005-0000-0000-0000D0000000}"/>
    <cellStyle name="1_CLIENTE  táctico Sims3 v.11 FACTURADO + REAL_Inversión por grupos noviembre 2014" xfId="212" xr:uid="{00000000-0005-0000-0000-0000D1000000}"/>
    <cellStyle name="1_CLIENTE  táctico Sims3 v.11 FACTURADO + REAL_INVERSION POR GRUPOS septiembre 2014" xfId="213" xr:uid="{00000000-0005-0000-0000-0000D2000000}"/>
    <cellStyle name="1_CLIENTE  táctico Sims3 v.11 FACTURADO + REAL_Xl0000008" xfId="214" xr:uid="{00000000-0005-0000-0000-0000D3000000}"/>
    <cellStyle name="1_Copia de Óptico Mirrors Edge V.17 (RECORTE)" xfId="215" xr:uid="{00000000-0005-0000-0000-0000D4000000}"/>
    <cellStyle name="1_Copia de Óptico Mirrors Edge V.17 (RECORTE)_30-09-2014 INVERSION POR GRUPOS 2014_AYUNTAMIENTO MADRID" xfId="216" xr:uid="{00000000-0005-0000-0000-0000D5000000}"/>
    <cellStyle name="1_Copia de Óptico Mirrors Edge V.17 (RECORTE)_ACTIVE PLAN DE MEDIOS DEF 1" xfId="217" xr:uid="{00000000-0005-0000-0000-0000D6000000}"/>
    <cellStyle name="1_Copia de Óptico Mirrors Edge V.17 (RECORTE)_ACTIVE PLAN DE MEDIOS DEF 1_30-09-2014 INVERSION POR GRUPOS 2014_AYUNTAMIENTO MADRID" xfId="218" xr:uid="{00000000-0005-0000-0000-0000D7000000}"/>
    <cellStyle name="1_Copia de Óptico Mirrors Edge V.17 (RECORTE)_ACTIVE PLAN DE MEDIOS DEF 1_INVERSION POR GRUPOS 2014_AYUNTAMIENTO MADRID" xfId="219" xr:uid="{00000000-0005-0000-0000-0000D8000000}"/>
    <cellStyle name="1_Copia de Óptico Mirrors Edge V.17 (RECORTE)_ACTIVE PLAN DE MEDIOS DEF 1_Inversión por grupos noviembre 2014" xfId="220" xr:uid="{00000000-0005-0000-0000-0000D9000000}"/>
    <cellStyle name="1_Copia de Óptico Mirrors Edge V.17 (RECORTE)_ACTIVE PLAN DE MEDIOS DEF 1_INVERSION POR GRUPOS septiembre 2014" xfId="221" xr:uid="{00000000-0005-0000-0000-0000DA000000}"/>
    <cellStyle name="1_Copia de Óptico Mirrors Edge V.17 (RECORTE)_CLIENTE  táctico Sims3 v.11 FACTURADO + REAL" xfId="222" xr:uid="{00000000-0005-0000-0000-0000DB000000}"/>
    <cellStyle name="1_Copia de Óptico Mirrors Edge V.17 (RECORTE)_CLIENTE  táctico Sims3 v.11 FACTURADO + REAL_30-09-2014 INVERSION POR GRUPOS 2014_AYUNTAMIENTO MADRID" xfId="223" xr:uid="{00000000-0005-0000-0000-0000DC000000}"/>
    <cellStyle name="1_Copia de Óptico Mirrors Edge V.17 (RECORTE)_CLIENTE  táctico Sims3 v.11 FACTURADO + REAL_INVERSION POR GRUPOS 2014_AYUNTAMIENTO MADRID" xfId="224" xr:uid="{00000000-0005-0000-0000-0000DD000000}"/>
    <cellStyle name="1_Copia de Óptico Mirrors Edge V.17 (RECORTE)_CLIENTE  táctico Sims3 v.11 FACTURADO + REAL_Inversión por grupos noviembre 2014" xfId="225" xr:uid="{00000000-0005-0000-0000-0000DE000000}"/>
    <cellStyle name="1_Copia de Óptico Mirrors Edge V.17 (RECORTE)_CLIENTE  táctico Sims3 v.11 FACTURADO + REAL_INVERSION POR GRUPOS septiembre 2014" xfId="226" xr:uid="{00000000-0005-0000-0000-0000DF000000}"/>
    <cellStyle name="1_Copia de Óptico Mirrors Edge V.17 (RECORTE)_CLIENTE  táctico Sims3 v.11 FACTURADO + REAL_Xl0000008" xfId="227" xr:uid="{00000000-0005-0000-0000-0000E0000000}"/>
    <cellStyle name="1_Copia de Óptico Mirrors Edge V.17 (RECORTE)_INVERSION POR GRUPOS 2014_AYUNTAMIENTO MADRID" xfId="228" xr:uid="{00000000-0005-0000-0000-0000E1000000}"/>
    <cellStyle name="1_Copia de Óptico Mirrors Edge V.17 (RECORTE)_Inversión por grupos noviembre 2014" xfId="229" xr:uid="{00000000-0005-0000-0000-0000E2000000}"/>
    <cellStyle name="1_Copia de Óptico Mirrors Edge V.17 (RECORTE)_INVERSION POR GRUPOS septiembre 2014" xfId="230" xr:uid="{00000000-0005-0000-0000-0000E3000000}"/>
    <cellStyle name="1_Copia de Óptico Mirrors Edge V.17 (RECORTE)_Óptico Fifa '10 V21 SOLO EA" xfId="231" xr:uid="{00000000-0005-0000-0000-0000E4000000}"/>
    <cellStyle name="1_Copia de Óptico Mirrors Edge V.17 (RECORTE)_Óptico Fifa '10 V3" xfId="232" xr:uid="{00000000-0005-0000-0000-0000E5000000}"/>
    <cellStyle name="1_Copia de Óptico Mirrors Edge V.17 (RECORTE)_Óptico Fifa '10 V4" xfId="233" xr:uid="{00000000-0005-0000-0000-0000E6000000}"/>
    <cellStyle name="1_Copia de Óptico Mirrors Edge V.17 (RECORTE)_PLAN DE MEDIOS NFS NAVIDADES V1" xfId="234" xr:uid="{00000000-0005-0000-0000-0000E7000000}"/>
    <cellStyle name="1_Copia de Óptico Mirrors Edge V.17 (RECORTE)_Plan de Medios NFS REV 3" xfId="235" xr:uid="{00000000-0005-0000-0000-0000E8000000}"/>
    <cellStyle name="1_Copia de Óptico Mirrors Edge V.17 (RECORTE)_Plan de Medios NFS REV 3_30-09-2014 INVERSION POR GRUPOS 2014_AYUNTAMIENTO MADRID" xfId="236" xr:uid="{00000000-0005-0000-0000-0000E9000000}"/>
    <cellStyle name="1_Copia de Óptico Mirrors Edge V.17 (RECORTE)_Plan de Medios NFS REV 3_INVERSION POR GRUPOS 2014_AYUNTAMIENTO MADRID" xfId="237" xr:uid="{00000000-0005-0000-0000-0000EA000000}"/>
    <cellStyle name="1_Copia de Óptico Mirrors Edge V.17 (RECORTE)_Plan de Medios NFS REV 3_Inversión por grupos noviembre 2014" xfId="238" xr:uid="{00000000-0005-0000-0000-0000EB000000}"/>
    <cellStyle name="1_Copia de Óptico Mirrors Edge V.17 (RECORTE)_Plan de Medios NFS REV 3_INVERSION POR GRUPOS septiembre 2014" xfId="239" xr:uid="{00000000-0005-0000-0000-0000EC000000}"/>
    <cellStyle name="1_Copia de Óptico Mirrors Edge V.17 (RECORTE)_Plan de Medios NFS REV 3_Xl0000008" xfId="240" xr:uid="{00000000-0005-0000-0000-0000ED000000}"/>
    <cellStyle name="1_Copia de Óptico Mirrors Edge V.17 (RECORTE)_PLAN DE MEDIOS THE BEATLES ROCK BAND REV 13(sin enviar)" xfId="241" xr:uid="{00000000-0005-0000-0000-0000EE000000}"/>
    <cellStyle name="1_Copia de Óptico Mirrors Edge V.17 (RECORTE)_PLAN DE MEDIOS THE BEATLES ROCK BAND REV 13(sin enviar)_30-09-2014 INVERSION POR GRUPOS 2014_AYUNTAMIENTO MADRID" xfId="242" xr:uid="{00000000-0005-0000-0000-0000EF000000}"/>
    <cellStyle name="1_Copia de Óptico Mirrors Edge V.17 (RECORTE)_PLAN DE MEDIOS THE BEATLES ROCK BAND REV 13(sin enviar)_INVERSION POR GRUPOS 2014_AYUNTAMIENTO MADRID" xfId="243" xr:uid="{00000000-0005-0000-0000-0000F0000000}"/>
    <cellStyle name="1_Copia de Óptico Mirrors Edge V.17 (RECORTE)_PLAN DE MEDIOS THE BEATLES ROCK BAND REV 13(sin enviar)_Inversión por grupos noviembre 2014" xfId="244" xr:uid="{00000000-0005-0000-0000-0000F1000000}"/>
    <cellStyle name="1_Copia de Óptico Mirrors Edge V.17 (RECORTE)_PLAN DE MEDIOS THE BEATLES ROCK BAND REV 13(sin enviar)_INVERSION POR GRUPOS septiembre 2014" xfId="245" xr:uid="{00000000-0005-0000-0000-0000F2000000}"/>
    <cellStyle name="1_Copia de Óptico Mirrors Edge V.17 (RECORTE)_PLAN DE MEDIOS V5 facturado+adjudicaciones" xfId="246" xr:uid="{00000000-0005-0000-0000-0000F3000000}"/>
    <cellStyle name="1_Copia de Óptico Mirrors Edge V.17 (RECORTE)_PLAN DE MEDIOS V5 facturado+adjudicaciones_30-09-2014 INVERSION POR GRUPOS 2014_AYUNTAMIENTO MADRID" xfId="247" xr:uid="{00000000-0005-0000-0000-0000F4000000}"/>
    <cellStyle name="1_Copia de Óptico Mirrors Edge V.17 (RECORTE)_PLAN DE MEDIOS V5 facturado+adjudicaciones_INVERSION POR GRUPOS 2014_AYUNTAMIENTO MADRID" xfId="248" xr:uid="{00000000-0005-0000-0000-0000F5000000}"/>
    <cellStyle name="1_Copia de Óptico Mirrors Edge V.17 (RECORTE)_PLAN DE MEDIOS V5 facturado+adjudicaciones_Inversión por grupos noviembre 2014" xfId="249" xr:uid="{00000000-0005-0000-0000-0000F6000000}"/>
    <cellStyle name="1_Copia de Óptico Mirrors Edge V.17 (RECORTE)_PLAN DE MEDIOS V5 facturado+adjudicaciones_INVERSION POR GRUPOS septiembre 2014" xfId="250" xr:uid="{00000000-0005-0000-0000-0000F7000000}"/>
    <cellStyle name="1_DNIe_tactico_Print" xfId="251" xr:uid="{00000000-0005-0000-0000-0000F8000000}"/>
    <cellStyle name="1_DNIe_tactico_Print_30-09-2014 INVERSION POR GRUPOS 2014_AYUNTAMIENTO MADRID" xfId="252" xr:uid="{00000000-0005-0000-0000-0000F9000000}"/>
    <cellStyle name="1_DNIe_tactico_Print_ACTIVE PLAN DE MEDIOS DEF 1" xfId="253" xr:uid="{00000000-0005-0000-0000-0000FA000000}"/>
    <cellStyle name="1_DNIe_tactico_Print_ACTIVE PLAN DE MEDIOS DEF 1_30-09-2014 INVERSION POR GRUPOS 2014_AYUNTAMIENTO MADRID" xfId="254" xr:uid="{00000000-0005-0000-0000-0000FB000000}"/>
    <cellStyle name="1_DNIe_tactico_Print_ACTIVE PLAN DE MEDIOS DEF 1_INVERSION POR GRUPOS 2014_AYUNTAMIENTO MADRID" xfId="255" xr:uid="{00000000-0005-0000-0000-0000FC000000}"/>
    <cellStyle name="1_DNIe_tactico_Print_ACTIVE PLAN DE MEDIOS DEF 1_Inversión por grupos noviembre 2014" xfId="256" xr:uid="{00000000-0005-0000-0000-0000FD000000}"/>
    <cellStyle name="1_DNIe_tactico_Print_ACTIVE PLAN DE MEDIOS DEF 1_INVERSION POR GRUPOS septiembre 2014" xfId="257" xr:uid="{00000000-0005-0000-0000-0000FE000000}"/>
    <cellStyle name="1_DNIe_tactico_Print_CLIENTE  táctico Sims3 v.11 FACTURADO + REAL" xfId="258" xr:uid="{00000000-0005-0000-0000-0000FF000000}"/>
    <cellStyle name="1_DNIe_tactico_Print_CLIENTE  táctico Sims3 v.11 FACTURADO + REAL_30-09-2014 INVERSION POR GRUPOS 2014_AYUNTAMIENTO MADRID" xfId="259" xr:uid="{00000000-0005-0000-0000-000000010000}"/>
    <cellStyle name="1_DNIe_tactico_Print_CLIENTE  táctico Sims3 v.11 FACTURADO + REAL_INVERSION POR GRUPOS 2014_AYUNTAMIENTO MADRID" xfId="260" xr:uid="{00000000-0005-0000-0000-000001010000}"/>
    <cellStyle name="1_DNIe_tactico_Print_CLIENTE  táctico Sims3 v.11 FACTURADO + REAL_Inversión por grupos noviembre 2014" xfId="261" xr:uid="{00000000-0005-0000-0000-000002010000}"/>
    <cellStyle name="1_DNIe_tactico_Print_CLIENTE  táctico Sims3 v.11 FACTURADO + REAL_INVERSION POR GRUPOS septiembre 2014" xfId="262" xr:uid="{00000000-0005-0000-0000-000003010000}"/>
    <cellStyle name="1_DNIe_tactico_Print_CLIENTE  táctico Sims3 v.11 FACTURADO + REAL_Xl0000008" xfId="263" xr:uid="{00000000-0005-0000-0000-000004010000}"/>
    <cellStyle name="1_DNIe_tactico_Print_INVERSION POR GRUPOS 2014_AYUNTAMIENTO MADRID" xfId="264" xr:uid="{00000000-0005-0000-0000-000005010000}"/>
    <cellStyle name="1_DNIe_tactico_Print_Inversión por grupos noviembre 2014" xfId="265" xr:uid="{00000000-0005-0000-0000-000006010000}"/>
    <cellStyle name="1_DNIe_tactico_Print_INVERSION POR GRUPOS septiembre 2014" xfId="266" xr:uid="{00000000-0005-0000-0000-000007010000}"/>
    <cellStyle name="1_DNIe_tactico_Print_Óptico Fifa '10 V21 SOLO EA" xfId="267" xr:uid="{00000000-0005-0000-0000-000008010000}"/>
    <cellStyle name="1_DNIe_tactico_Print_Óptico Fifa '10 V3" xfId="268" xr:uid="{00000000-0005-0000-0000-000009010000}"/>
    <cellStyle name="1_DNIe_tactico_Print_Óptico Fifa '10 V4" xfId="269" xr:uid="{00000000-0005-0000-0000-00000A010000}"/>
    <cellStyle name="1_DNIe_tactico_Print_PLAN DE MEDIOS NFS NAVIDADES V1" xfId="270" xr:uid="{00000000-0005-0000-0000-00000B010000}"/>
    <cellStyle name="1_DNIe_tactico_Print_Plan de Medios NFS REV 3" xfId="271" xr:uid="{00000000-0005-0000-0000-00000C010000}"/>
    <cellStyle name="1_DNIe_tactico_Print_Plan de Medios NFS REV 3_30-09-2014 INVERSION POR GRUPOS 2014_AYUNTAMIENTO MADRID" xfId="272" xr:uid="{00000000-0005-0000-0000-00000D010000}"/>
    <cellStyle name="1_DNIe_tactico_Print_Plan de Medios NFS REV 3_INVERSION POR GRUPOS 2014_AYUNTAMIENTO MADRID" xfId="273" xr:uid="{00000000-0005-0000-0000-00000E010000}"/>
    <cellStyle name="1_DNIe_tactico_Print_Plan de Medios NFS REV 3_Inversión por grupos noviembre 2014" xfId="274" xr:uid="{00000000-0005-0000-0000-00000F010000}"/>
    <cellStyle name="1_DNIe_tactico_Print_Plan de Medios NFS REV 3_INVERSION POR GRUPOS septiembre 2014" xfId="275" xr:uid="{00000000-0005-0000-0000-000010010000}"/>
    <cellStyle name="1_DNIe_tactico_Print_Plan de Medios NFS REV 3_Xl0000008" xfId="276" xr:uid="{00000000-0005-0000-0000-000011010000}"/>
    <cellStyle name="1_DNIe_tactico_Print_PLAN DE MEDIOS THE BEATLES ROCK BAND REV 13(sin enviar)" xfId="277" xr:uid="{00000000-0005-0000-0000-000012010000}"/>
    <cellStyle name="1_DNIe_tactico_Print_PLAN DE MEDIOS THE BEATLES ROCK BAND REV 13(sin enviar)_30-09-2014 INVERSION POR GRUPOS 2014_AYUNTAMIENTO MADRID" xfId="278" xr:uid="{00000000-0005-0000-0000-000013010000}"/>
    <cellStyle name="1_DNIe_tactico_Print_PLAN DE MEDIOS THE BEATLES ROCK BAND REV 13(sin enviar)_INVERSION POR GRUPOS 2014_AYUNTAMIENTO MADRID" xfId="279" xr:uid="{00000000-0005-0000-0000-000014010000}"/>
    <cellStyle name="1_DNIe_tactico_Print_PLAN DE MEDIOS THE BEATLES ROCK BAND REV 13(sin enviar)_Inversión por grupos noviembre 2014" xfId="280" xr:uid="{00000000-0005-0000-0000-000015010000}"/>
    <cellStyle name="1_DNIe_tactico_Print_PLAN DE MEDIOS THE BEATLES ROCK BAND REV 13(sin enviar)_INVERSION POR GRUPOS septiembre 2014" xfId="281" xr:uid="{00000000-0005-0000-0000-000016010000}"/>
    <cellStyle name="1_DNIe_tactico_Print_PLAN DE MEDIOS V5 facturado+adjudicaciones" xfId="282" xr:uid="{00000000-0005-0000-0000-000017010000}"/>
    <cellStyle name="1_DNIe_tactico_Print_PLAN DE MEDIOS V5 facturado+adjudicaciones_30-09-2014 INVERSION POR GRUPOS 2014_AYUNTAMIENTO MADRID" xfId="283" xr:uid="{00000000-0005-0000-0000-000018010000}"/>
    <cellStyle name="1_DNIe_tactico_Print_PLAN DE MEDIOS V5 facturado+adjudicaciones_INVERSION POR GRUPOS 2014_AYUNTAMIENTO MADRID" xfId="284" xr:uid="{00000000-0005-0000-0000-000019010000}"/>
    <cellStyle name="1_DNIe_tactico_Print_PLAN DE MEDIOS V5 facturado+adjudicaciones_Inversión por grupos noviembre 2014" xfId="285" xr:uid="{00000000-0005-0000-0000-00001A010000}"/>
    <cellStyle name="1_DNIe_tactico_Print_PLAN DE MEDIOS V5 facturado+adjudicaciones_INVERSION POR GRUPOS septiembre 2014" xfId="286" xr:uid="{00000000-0005-0000-0000-00001B010000}"/>
    <cellStyle name="1_DNIe_tactico_Print_TACTICO_MP+TP_V2" xfId="287" xr:uid="{00000000-0005-0000-0000-00001C010000}"/>
    <cellStyle name="1_DNIe_tactico_Print_TACTICO_MP+TP_V2_30-09-2014 INVERSION POR GRUPOS 2014_AYUNTAMIENTO MADRID" xfId="288" xr:uid="{00000000-0005-0000-0000-00001D010000}"/>
    <cellStyle name="1_DNIe_tactico_Print_TACTICO_MP+TP_V2_INVERSION POR GRUPOS 2014_AYUNTAMIENTO MADRID" xfId="289" xr:uid="{00000000-0005-0000-0000-00001E010000}"/>
    <cellStyle name="1_DNIe_tactico_Print_TACTICO_MP+TP_V2_Inversión por grupos noviembre 2014" xfId="290" xr:uid="{00000000-0005-0000-0000-00001F010000}"/>
    <cellStyle name="1_DNIe_tactico_Print_TACTICO_MP+TP_V2_INVERSION POR GRUPOS septiembre 2014" xfId="291" xr:uid="{00000000-0005-0000-0000-000020010000}"/>
    <cellStyle name="1_DRAFT TRIIVIIAL 2009 (5)" xfId="292" xr:uid="{00000000-0005-0000-0000-000021010000}"/>
    <cellStyle name="1_Ejercicio descuento TV rev 2" xfId="293" xr:uid="{00000000-0005-0000-0000-000022010000}"/>
    <cellStyle name="1_Ejercicio descuento TV rev 2_30-09-2014 INVERSION POR GRUPOS 2014_AYUNTAMIENTO MADRID" xfId="294" xr:uid="{00000000-0005-0000-0000-000023010000}"/>
    <cellStyle name="1_Ejercicio descuento TV rev 2_INVERSION POR GRUPOS 2014_AYUNTAMIENTO MADRID" xfId="295" xr:uid="{00000000-0005-0000-0000-000024010000}"/>
    <cellStyle name="1_Ejercicio descuento TV rev 2_Inversión por grupos noviembre 2014" xfId="296" xr:uid="{00000000-0005-0000-0000-000025010000}"/>
    <cellStyle name="1_Ejercicio descuento TV rev 2_INVERSION POR GRUPOS septiembre 2014" xfId="297" xr:uid="{00000000-0005-0000-0000-000026010000}"/>
    <cellStyle name="1_Óptico Fifa '10 V3" xfId="298" xr:uid="{00000000-0005-0000-0000-000027010000}"/>
    <cellStyle name="1_Óptico Fifa '10 V4" xfId="299" xr:uid="{00000000-0005-0000-0000-000028010000}"/>
    <cellStyle name="1_PLAN DE MEDIOS CLIENTE FACTURADO +REAL" xfId="300" xr:uid="{00000000-0005-0000-0000-000029010000}"/>
    <cellStyle name="1_PLAN DE MEDIOS CLIENTE FACTURADO +REAL_ACTIVE+GRAN SLAM TENNI S V2" xfId="301" xr:uid="{00000000-0005-0000-0000-00002A010000}"/>
    <cellStyle name="1_PLAN DE MEDIOS CLIENTE FACTURADO +REAL_Óptico Fifa '10 V16 SOLO EA" xfId="302" xr:uid="{00000000-0005-0000-0000-00002B010000}"/>
    <cellStyle name="1_PLAN DE MEDIOS CLIENTE FACTURADO +REAL_Óptico Fifa '10 V4" xfId="303" xr:uid="{00000000-0005-0000-0000-00002C010000}"/>
    <cellStyle name="1_PLAN DE MEDIOS CLIENTE FACTURADO +REAL_Plan de Medios NFS REV 3" xfId="304" xr:uid="{00000000-0005-0000-0000-00002D010000}"/>
    <cellStyle name="1_PLAN DE MEDIOS CLIENTE FACTURADO +REAL_Xl0000008" xfId="305" xr:uid="{00000000-0005-0000-0000-00002E010000}"/>
    <cellStyle name="1_PLAN DE MEDIOS NFS NAVIDADES V1" xfId="306" xr:uid="{00000000-0005-0000-0000-00002F010000}"/>
    <cellStyle name="1_Plan de Medios NFS REV 3" xfId="307" xr:uid="{00000000-0005-0000-0000-000030010000}"/>
    <cellStyle name="1_Plan de Medios NFS REV 3_30-09-2014 INVERSION POR GRUPOS 2014_AYUNTAMIENTO MADRID" xfId="308" xr:uid="{00000000-0005-0000-0000-000031010000}"/>
    <cellStyle name="1_Plan de Medios NFS REV 3_INVERSION POR GRUPOS 2014_AYUNTAMIENTO MADRID" xfId="309" xr:uid="{00000000-0005-0000-0000-000032010000}"/>
    <cellStyle name="1_Plan de Medios NFS REV 3_Inversión por grupos noviembre 2014" xfId="310" xr:uid="{00000000-0005-0000-0000-000033010000}"/>
    <cellStyle name="1_Plan de Medios NFS REV 3_INVERSION POR GRUPOS septiembre 2014" xfId="311" xr:uid="{00000000-0005-0000-0000-000034010000}"/>
    <cellStyle name="1_Plan de Medios NFS REV 3_Xl0000008" xfId="312" xr:uid="{00000000-0005-0000-0000-000035010000}"/>
    <cellStyle name="1_PLAN DE MEDIOS THE BEATLES ROCK BAND REV 13(sin enviar)" xfId="313" xr:uid="{00000000-0005-0000-0000-000036010000}"/>
    <cellStyle name="1_PLAN DE MEDIOS THE BEATLES ROCK BAND REV 13(sin enviar)_30-09-2014 INVERSION POR GRUPOS 2014_AYUNTAMIENTO MADRID" xfId="314" xr:uid="{00000000-0005-0000-0000-000037010000}"/>
    <cellStyle name="1_PLAN DE MEDIOS THE BEATLES ROCK BAND REV 13(sin enviar)_INVERSION POR GRUPOS 2014_AYUNTAMIENTO MADRID" xfId="315" xr:uid="{00000000-0005-0000-0000-000038010000}"/>
    <cellStyle name="1_PLAN DE MEDIOS THE BEATLES ROCK BAND REV 13(sin enviar)_Inversión por grupos noviembre 2014" xfId="316" xr:uid="{00000000-0005-0000-0000-000039010000}"/>
    <cellStyle name="1_PLAN DE MEDIOS THE BEATLES ROCK BAND REV 13(sin enviar)_INVERSION POR GRUPOS septiembre 2014" xfId="317" xr:uid="{00000000-0005-0000-0000-00003A010000}"/>
    <cellStyle name="1_PLAN DE MEDIOS V3" xfId="318" xr:uid="{00000000-0005-0000-0000-00003B010000}"/>
    <cellStyle name="1_PLAN DE MEDIOS V4" xfId="319" xr:uid="{00000000-0005-0000-0000-00003C010000}"/>
    <cellStyle name="1_PLAN DE MEDIOS VENTA" xfId="320" xr:uid="{00000000-0005-0000-0000-00003D010000}"/>
    <cellStyle name="1_PLAN MEDIOS _ENDESA PAÍS VASCO V26 2ª OLA" xfId="321" xr:uid="{00000000-0005-0000-0000-00003E010000}"/>
    <cellStyle name="1_PLAN MEDIOS _ENDESA PAÍS VASCO V26 2ª OLA_30-09-2014 INVERSION POR GRUPOS 2014_AYUNTAMIENTO MADRID" xfId="322" xr:uid="{00000000-0005-0000-0000-00003F010000}"/>
    <cellStyle name="1_PLAN MEDIOS _ENDESA PAÍS VASCO V26 2ª OLA_INVERSION POR GRUPOS 2014_AYUNTAMIENTO MADRID" xfId="323" xr:uid="{00000000-0005-0000-0000-000040010000}"/>
    <cellStyle name="1_PLAN MEDIOS _ENDESA PAÍS VASCO V26 2ª OLA_Inversión por grupos noviembre 2014" xfId="324" xr:uid="{00000000-0005-0000-0000-000041010000}"/>
    <cellStyle name="1_PLAN MEDIOS _ENDESA PAÍS VASCO V26 2ª OLA_INVERSION POR GRUPOS septiembre 2014" xfId="325" xr:uid="{00000000-0005-0000-0000-000042010000}"/>
    <cellStyle name="1_Propuesta Patrocinios tve" xfId="326" xr:uid="{00000000-0005-0000-0000-000043010000}"/>
    <cellStyle name="2" xfId="327" xr:uid="{00000000-0005-0000-0000-000044010000}"/>
    <cellStyle name="2_Active_tactico_Print" xfId="328" xr:uid="{00000000-0005-0000-0000-000045010000}"/>
    <cellStyle name="2_Active_tactico_Print_30-09-2014 INVERSION POR GRUPOS 2014_AYUNTAMIENTO MADRID" xfId="329" xr:uid="{00000000-0005-0000-0000-000046010000}"/>
    <cellStyle name="2_Active_tactico_Print_ACTIVE PLAN DE MEDIOS DEF 1" xfId="330" xr:uid="{00000000-0005-0000-0000-000047010000}"/>
    <cellStyle name="2_Active_tactico_Print_ACTIVE PLAN DE MEDIOS DEF 1_30-09-2014 INVERSION POR GRUPOS 2014_AYUNTAMIENTO MADRID" xfId="331" xr:uid="{00000000-0005-0000-0000-000048010000}"/>
    <cellStyle name="2_Active_tactico_Print_ACTIVE PLAN DE MEDIOS DEF 1_INVERSION POR GRUPOS 2014_AYUNTAMIENTO MADRID" xfId="332" xr:uid="{00000000-0005-0000-0000-000049010000}"/>
    <cellStyle name="2_Active_tactico_Print_ACTIVE PLAN DE MEDIOS DEF 1_Inversión por grupos noviembre 2014" xfId="333" xr:uid="{00000000-0005-0000-0000-00004A010000}"/>
    <cellStyle name="2_Active_tactico_Print_ACTIVE PLAN DE MEDIOS DEF 1_INVERSION POR GRUPOS septiembre 2014" xfId="334" xr:uid="{00000000-0005-0000-0000-00004B010000}"/>
    <cellStyle name="2_Active_tactico_Print_CLIENTE  táctico Sims3 v.11 FACTURADO + REAL" xfId="335" xr:uid="{00000000-0005-0000-0000-00004C010000}"/>
    <cellStyle name="2_Active_tactico_Print_CLIENTE  táctico Sims3 v.11 FACTURADO + REAL_30-09-2014 INVERSION POR GRUPOS 2014_AYUNTAMIENTO MADRID" xfId="336" xr:uid="{00000000-0005-0000-0000-00004D010000}"/>
    <cellStyle name="2_Active_tactico_Print_CLIENTE  táctico Sims3 v.11 FACTURADO + REAL_INVERSION POR GRUPOS 2014_AYUNTAMIENTO MADRID" xfId="337" xr:uid="{00000000-0005-0000-0000-00004E010000}"/>
    <cellStyle name="2_Active_tactico_Print_CLIENTE  táctico Sims3 v.11 FACTURADO + REAL_Inversión por grupos noviembre 2014" xfId="338" xr:uid="{00000000-0005-0000-0000-00004F010000}"/>
    <cellStyle name="2_Active_tactico_Print_CLIENTE  táctico Sims3 v.11 FACTURADO + REAL_INVERSION POR GRUPOS septiembre 2014" xfId="339" xr:uid="{00000000-0005-0000-0000-000050010000}"/>
    <cellStyle name="2_Active_tactico_Print_CLIENTE  táctico Sims3 v.11 FACTURADO + REAL_Xl0000008" xfId="340" xr:uid="{00000000-0005-0000-0000-000051010000}"/>
    <cellStyle name="2_Active_tactico_Print_INVERSION POR GRUPOS 2014_AYUNTAMIENTO MADRID" xfId="341" xr:uid="{00000000-0005-0000-0000-000052010000}"/>
    <cellStyle name="2_Active_tactico_Print_Inversión por grupos noviembre 2014" xfId="342" xr:uid="{00000000-0005-0000-0000-000053010000}"/>
    <cellStyle name="2_Active_tactico_Print_INVERSION POR GRUPOS septiembre 2014" xfId="343" xr:uid="{00000000-0005-0000-0000-000054010000}"/>
    <cellStyle name="2_Active_tactico_Print_Óptico Fifa '10 V21 SOLO EA" xfId="344" xr:uid="{00000000-0005-0000-0000-000055010000}"/>
    <cellStyle name="2_Active_tactico_Print_Óptico Fifa '10 V3" xfId="345" xr:uid="{00000000-0005-0000-0000-000056010000}"/>
    <cellStyle name="2_Active_tactico_Print_Óptico Fifa '10 V4" xfId="346" xr:uid="{00000000-0005-0000-0000-000057010000}"/>
    <cellStyle name="2_Active_tactico_Print_PLAN DE MEDIOS NFS NAVIDADES V1" xfId="347" xr:uid="{00000000-0005-0000-0000-000058010000}"/>
    <cellStyle name="2_Active_tactico_Print_Plan de Medios NFS REV 3" xfId="348" xr:uid="{00000000-0005-0000-0000-000059010000}"/>
    <cellStyle name="2_Active_tactico_Print_Plan de Medios NFS REV 3_30-09-2014 INVERSION POR GRUPOS 2014_AYUNTAMIENTO MADRID" xfId="349" xr:uid="{00000000-0005-0000-0000-00005A010000}"/>
    <cellStyle name="2_Active_tactico_Print_Plan de Medios NFS REV 3_INVERSION POR GRUPOS 2014_AYUNTAMIENTO MADRID" xfId="350" xr:uid="{00000000-0005-0000-0000-00005B010000}"/>
    <cellStyle name="2_Active_tactico_Print_Plan de Medios NFS REV 3_Inversión por grupos noviembre 2014" xfId="351" xr:uid="{00000000-0005-0000-0000-00005C010000}"/>
    <cellStyle name="2_Active_tactico_Print_Plan de Medios NFS REV 3_INVERSION POR GRUPOS septiembre 2014" xfId="352" xr:uid="{00000000-0005-0000-0000-00005D010000}"/>
    <cellStyle name="2_Active_tactico_Print_Plan de Medios NFS REV 3_Xl0000008" xfId="353" xr:uid="{00000000-0005-0000-0000-00005E010000}"/>
    <cellStyle name="2_Active_tactico_Print_PLAN DE MEDIOS THE BEATLES ROCK BAND REV 13(sin enviar)" xfId="354" xr:uid="{00000000-0005-0000-0000-00005F010000}"/>
    <cellStyle name="2_Active_tactico_Print_PLAN DE MEDIOS THE BEATLES ROCK BAND REV 13(sin enviar)_30-09-2014 INVERSION POR GRUPOS 2014_AYUNTAMIENTO MADRID" xfId="355" xr:uid="{00000000-0005-0000-0000-000060010000}"/>
    <cellStyle name="2_Active_tactico_Print_PLAN DE MEDIOS THE BEATLES ROCK BAND REV 13(sin enviar)_INVERSION POR GRUPOS 2014_AYUNTAMIENTO MADRID" xfId="356" xr:uid="{00000000-0005-0000-0000-000061010000}"/>
    <cellStyle name="2_Active_tactico_Print_PLAN DE MEDIOS THE BEATLES ROCK BAND REV 13(sin enviar)_Inversión por grupos noviembre 2014" xfId="357" xr:uid="{00000000-0005-0000-0000-000062010000}"/>
    <cellStyle name="2_Active_tactico_Print_PLAN DE MEDIOS THE BEATLES ROCK BAND REV 13(sin enviar)_INVERSION POR GRUPOS septiembre 2014" xfId="358" xr:uid="{00000000-0005-0000-0000-000063010000}"/>
    <cellStyle name="2_Active_tactico_Print_PLAN DE MEDIOS V5 facturado+adjudicaciones" xfId="359" xr:uid="{00000000-0005-0000-0000-000064010000}"/>
    <cellStyle name="2_Active_tactico_Print_PLAN DE MEDIOS V5 facturado+adjudicaciones_30-09-2014 INVERSION POR GRUPOS 2014_AYUNTAMIENTO MADRID" xfId="360" xr:uid="{00000000-0005-0000-0000-000065010000}"/>
    <cellStyle name="2_Active_tactico_Print_PLAN DE MEDIOS V5 facturado+adjudicaciones_INVERSION POR GRUPOS 2014_AYUNTAMIENTO MADRID" xfId="361" xr:uid="{00000000-0005-0000-0000-000066010000}"/>
    <cellStyle name="2_Active_tactico_Print_PLAN DE MEDIOS V5 facturado+adjudicaciones_Inversión por grupos noviembre 2014" xfId="362" xr:uid="{00000000-0005-0000-0000-000067010000}"/>
    <cellStyle name="2_Active_tactico_Print_PLAN DE MEDIOS V5 facturado+adjudicaciones_INVERSION POR GRUPOS septiembre 2014" xfId="363" xr:uid="{00000000-0005-0000-0000-000068010000}"/>
    <cellStyle name="2_Active_tactico_Print_TACTICO_MP+TP_V2" xfId="364" xr:uid="{00000000-0005-0000-0000-000069010000}"/>
    <cellStyle name="2_Active_tactico_Print_TACTICO_MP+TP_V2_30-09-2014 INVERSION POR GRUPOS 2014_AYUNTAMIENTO MADRID" xfId="365" xr:uid="{00000000-0005-0000-0000-00006A010000}"/>
    <cellStyle name="2_Active_tactico_Print_TACTICO_MP+TP_V2_INVERSION POR GRUPOS 2014_AYUNTAMIENTO MADRID" xfId="366" xr:uid="{00000000-0005-0000-0000-00006B010000}"/>
    <cellStyle name="2_Active_tactico_Print_TACTICO_MP+TP_V2_Inversión por grupos noviembre 2014" xfId="367" xr:uid="{00000000-0005-0000-0000-00006C010000}"/>
    <cellStyle name="2_Active_tactico_Print_TACTICO_MP+TP_V2_INVERSION POR GRUPOS septiembre 2014" xfId="368" xr:uid="{00000000-0005-0000-0000-00006D010000}"/>
    <cellStyle name="2_CLIENTE  táctico Sims3 v.11 FACTURADO + REAL" xfId="369" xr:uid="{00000000-0005-0000-0000-00006E010000}"/>
    <cellStyle name="2_CLIENTE  táctico Sims3 v.11 FACTURADO + REAL_30-09-2014 INVERSION POR GRUPOS 2014_AYUNTAMIENTO MADRID" xfId="370" xr:uid="{00000000-0005-0000-0000-00006F010000}"/>
    <cellStyle name="2_CLIENTE  táctico Sims3 v.11 FACTURADO + REAL_INVERSION POR GRUPOS 2014_AYUNTAMIENTO MADRID" xfId="371" xr:uid="{00000000-0005-0000-0000-000070010000}"/>
    <cellStyle name="2_CLIENTE  táctico Sims3 v.11 FACTURADO + REAL_Inversión por grupos noviembre 2014" xfId="372" xr:uid="{00000000-0005-0000-0000-000071010000}"/>
    <cellStyle name="2_CLIENTE  táctico Sims3 v.11 FACTURADO + REAL_INVERSION POR GRUPOS septiembre 2014" xfId="373" xr:uid="{00000000-0005-0000-0000-000072010000}"/>
    <cellStyle name="2_CLIENTE  táctico Sims3 v.11 FACTURADO + REAL_Xl0000008" xfId="374" xr:uid="{00000000-0005-0000-0000-000073010000}"/>
    <cellStyle name="2_Copia de Óptico Mirrors Edge V.17 (RECORTE)" xfId="375" xr:uid="{00000000-0005-0000-0000-000074010000}"/>
    <cellStyle name="2_Copia de Óptico Mirrors Edge V.17 (RECORTE)_30-09-2014 INVERSION POR GRUPOS 2014_AYUNTAMIENTO MADRID" xfId="376" xr:uid="{00000000-0005-0000-0000-000075010000}"/>
    <cellStyle name="2_Copia de Óptico Mirrors Edge V.17 (RECORTE)_ACTIVE PLAN DE MEDIOS DEF 1" xfId="377" xr:uid="{00000000-0005-0000-0000-000076010000}"/>
    <cellStyle name="2_Copia de Óptico Mirrors Edge V.17 (RECORTE)_ACTIVE PLAN DE MEDIOS DEF 1_30-09-2014 INVERSION POR GRUPOS 2014_AYUNTAMIENTO MADRID" xfId="378" xr:uid="{00000000-0005-0000-0000-000077010000}"/>
    <cellStyle name="2_Copia de Óptico Mirrors Edge V.17 (RECORTE)_ACTIVE PLAN DE MEDIOS DEF 1_INVERSION POR GRUPOS 2014_AYUNTAMIENTO MADRID" xfId="379" xr:uid="{00000000-0005-0000-0000-000078010000}"/>
    <cellStyle name="2_Copia de Óptico Mirrors Edge V.17 (RECORTE)_ACTIVE PLAN DE MEDIOS DEF 1_Inversión por grupos noviembre 2014" xfId="380" xr:uid="{00000000-0005-0000-0000-000079010000}"/>
    <cellStyle name="2_Copia de Óptico Mirrors Edge V.17 (RECORTE)_ACTIVE PLAN DE MEDIOS DEF 1_INVERSION POR GRUPOS septiembre 2014" xfId="381" xr:uid="{00000000-0005-0000-0000-00007A010000}"/>
    <cellStyle name="2_Copia de Óptico Mirrors Edge V.17 (RECORTE)_CLIENTE  táctico Sims3 v.11 FACTURADO + REAL" xfId="382" xr:uid="{00000000-0005-0000-0000-00007B010000}"/>
    <cellStyle name="2_Copia de Óptico Mirrors Edge V.17 (RECORTE)_CLIENTE  táctico Sims3 v.11 FACTURADO + REAL_30-09-2014 INVERSION POR GRUPOS 2014_AYUNTAMIENTO MADRID" xfId="383" xr:uid="{00000000-0005-0000-0000-00007C010000}"/>
    <cellStyle name="2_Copia de Óptico Mirrors Edge V.17 (RECORTE)_CLIENTE  táctico Sims3 v.11 FACTURADO + REAL_INVERSION POR GRUPOS 2014_AYUNTAMIENTO MADRID" xfId="384" xr:uid="{00000000-0005-0000-0000-00007D010000}"/>
    <cellStyle name="2_Copia de Óptico Mirrors Edge V.17 (RECORTE)_CLIENTE  táctico Sims3 v.11 FACTURADO + REAL_Inversión por grupos noviembre 2014" xfId="385" xr:uid="{00000000-0005-0000-0000-00007E010000}"/>
    <cellStyle name="2_Copia de Óptico Mirrors Edge V.17 (RECORTE)_CLIENTE  táctico Sims3 v.11 FACTURADO + REAL_INVERSION POR GRUPOS septiembre 2014" xfId="386" xr:uid="{00000000-0005-0000-0000-00007F010000}"/>
    <cellStyle name="2_Copia de Óptico Mirrors Edge V.17 (RECORTE)_CLIENTE  táctico Sims3 v.11 FACTURADO + REAL_Xl0000008" xfId="387" xr:uid="{00000000-0005-0000-0000-000080010000}"/>
    <cellStyle name="2_Copia de Óptico Mirrors Edge V.17 (RECORTE)_INVERSION POR GRUPOS 2014_AYUNTAMIENTO MADRID" xfId="388" xr:uid="{00000000-0005-0000-0000-000081010000}"/>
    <cellStyle name="2_Copia de Óptico Mirrors Edge V.17 (RECORTE)_Inversión por grupos noviembre 2014" xfId="389" xr:uid="{00000000-0005-0000-0000-000082010000}"/>
    <cellStyle name="2_Copia de Óptico Mirrors Edge V.17 (RECORTE)_INVERSION POR GRUPOS septiembre 2014" xfId="390" xr:uid="{00000000-0005-0000-0000-000083010000}"/>
    <cellStyle name="2_Copia de Óptico Mirrors Edge V.17 (RECORTE)_Óptico Fifa '10 V21 SOLO EA" xfId="391" xr:uid="{00000000-0005-0000-0000-000084010000}"/>
    <cellStyle name="2_Copia de Óptico Mirrors Edge V.17 (RECORTE)_Óptico Fifa '10 V3" xfId="392" xr:uid="{00000000-0005-0000-0000-000085010000}"/>
    <cellStyle name="2_Copia de Óptico Mirrors Edge V.17 (RECORTE)_Óptico Fifa '10 V4" xfId="393" xr:uid="{00000000-0005-0000-0000-000086010000}"/>
    <cellStyle name="2_Copia de Óptico Mirrors Edge V.17 (RECORTE)_PLAN DE MEDIOS NFS NAVIDADES V1" xfId="394" xr:uid="{00000000-0005-0000-0000-000087010000}"/>
    <cellStyle name="2_Copia de Óptico Mirrors Edge V.17 (RECORTE)_Plan de Medios NFS REV 3" xfId="395" xr:uid="{00000000-0005-0000-0000-000088010000}"/>
    <cellStyle name="2_Copia de Óptico Mirrors Edge V.17 (RECORTE)_Plan de Medios NFS REV 3_30-09-2014 INVERSION POR GRUPOS 2014_AYUNTAMIENTO MADRID" xfId="396" xr:uid="{00000000-0005-0000-0000-000089010000}"/>
    <cellStyle name="2_Copia de Óptico Mirrors Edge V.17 (RECORTE)_Plan de Medios NFS REV 3_INVERSION POR GRUPOS 2014_AYUNTAMIENTO MADRID" xfId="397" xr:uid="{00000000-0005-0000-0000-00008A010000}"/>
    <cellStyle name="2_Copia de Óptico Mirrors Edge V.17 (RECORTE)_Plan de Medios NFS REV 3_Inversión por grupos noviembre 2014" xfId="398" xr:uid="{00000000-0005-0000-0000-00008B010000}"/>
    <cellStyle name="2_Copia de Óptico Mirrors Edge V.17 (RECORTE)_Plan de Medios NFS REV 3_INVERSION POR GRUPOS septiembre 2014" xfId="399" xr:uid="{00000000-0005-0000-0000-00008C010000}"/>
    <cellStyle name="2_Copia de Óptico Mirrors Edge V.17 (RECORTE)_Plan de Medios NFS REV 3_Xl0000008" xfId="400" xr:uid="{00000000-0005-0000-0000-00008D010000}"/>
    <cellStyle name="2_Copia de Óptico Mirrors Edge V.17 (RECORTE)_PLAN DE MEDIOS THE BEATLES ROCK BAND REV 13(sin enviar)" xfId="401" xr:uid="{00000000-0005-0000-0000-00008E010000}"/>
    <cellStyle name="2_Copia de Óptico Mirrors Edge V.17 (RECORTE)_PLAN DE MEDIOS THE BEATLES ROCK BAND REV 13(sin enviar)_30-09-2014 INVERSION POR GRUPOS 2014_AYUNTAMIENTO MADRID" xfId="402" xr:uid="{00000000-0005-0000-0000-00008F010000}"/>
    <cellStyle name="2_Copia de Óptico Mirrors Edge V.17 (RECORTE)_PLAN DE MEDIOS THE BEATLES ROCK BAND REV 13(sin enviar)_INVERSION POR GRUPOS 2014_AYUNTAMIENTO MADRID" xfId="403" xr:uid="{00000000-0005-0000-0000-000090010000}"/>
    <cellStyle name="2_Copia de Óptico Mirrors Edge V.17 (RECORTE)_PLAN DE MEDIOS THE BEATLES ROCK BAND REV 13(sin enviar)_Inversión por grupos noviembre 2014" xfId="404" xr:uid="{00000000-0005-0000-0000-000091010000}"/>
    <cellStyle name="2_Copia de Óptico Mirrors Edge V.17 (RECORTE)_PLAN DE MEDIOS THE BEATLES ROCK BAND REV 13(sin enviar)_INVERSION POR GRUPOS septiembre 2014" xfId="405" xr:uid="{00000000-0005-0000-0000-000092010000}"/>
    <cellStyle name="2_Copia de Óptico Mirrors Edge V.17 (RECORTE)_PLAN DE MEDIOS V5 facturado+adjudicaciones" xfId="406" xr:uid="{00000000-0005-0000-0000-000093010000}"/>
    <cellStyle name="2_Copia de Óptico Mirrors Edge V.17 (RECORTE)_PLAN DE MEDIOS V5 facturado+adjudicaciones_30-09-2014 INVERSION POR GRUPOS 2014_AYUNTAMIENTO MADRID" xfId="407" xr:uid="{00000000-0005-0000-0000-000094010000}"/>
    <cellStyle name="2_Copia de Óptico Mirrors Edge V.17 (RECORTE)_PLAN DE MEDIOS V5 facturado+adjudicaciones_INVERSION POR GRUPOS 2014_AYUNTAMIENTO MADRID" xfId="408" xr:uid="{00000000-0005-0000-0000-000095010000}"/>
    <cellStyle name="2_Copia de Óptico Mirrors Edge V.17 (RECORTE)_PLAN DE MEDIOS V5 facturado+adjudicaciones_Inversión por grupos noviembre 2014" xfId="409" xr:uid="{00000000-0005-0000-0000-000096010000}"/>
    <cellStyle name="2_Copia de Óptico Mirrors Edge V.17 (RECORTE)_PLAN DE MEDIOS V5 facturado+adjudicaciones_INVERSION POR GRUPOS septiembre 2014" xfId="410" xr:uid="{00000000-0005-0000-0000-000097010000}"/>
    <cellStyle name="2_DNIe_tactico_Print" xfId="411" xr:uid="{00000000-0005-0000-0000-000098010000}"/>
    <cellStyle name="2_DNIe_tactico_Print_30-09-2014 INVERSION POR GRUPOS 2014_AYUNTAMIENTO MADRID" xfId="412" xr:uid="{00000000-0005-0000-0000-000099010000}"/>
    <cellStyle name="2_DNIe_tactico_Print_ACTIVE PLAN DE MEDIOS DEF 1" xfId="413" xr:uid="{00000000-0005-0000-0000-00009A010000}"/>
    <cellStyle name="2_DNIe_tactico_Print_ACTIVE PLAN DE MEDIOS DEF 1_30-09-2014 INVERSION POR GRUPOS 2014_AYUNTAMIENTO MADRID" xfId="414" xr:uid="{00000000-0005-0000-0000-00009B010000}"/>
    <cellStyle name="2_DNIe_tactico_Print_ACTIVE PLAN DE MEDIOS DEF 1_INVERSION POR GRUPOS 2014_AYUNTAMIENTO MADRID" xfId="415" xr:uid="{00000000-0005-0000-0000-00009C010000}"/>
    <cellStyle name="2_DNIe_tactico_Print_ACTIVE PLAN DE MEDIOS DEF 1_Inversión por grupos noviembre 2014" xfId="416" xr:uid="{00000000-0005-0000-0000-00009D010000}"/>
    <cellStyle name="2_DNIe_tactico_Print_ACTIVE PLAN DE MEDIOS DEF 1_INVERSION POR GRUPOS septiembre 2014" xfId="417" xr:uid="{00000000-0005-0000-0000-00009E010000}"/>
    <cellStyle name="2_DNIe_tactico_Print_CLIENTE  táctico Sims3 v.11 FACTURADO + REAL" xfId="418" xr:uid="{00000000-0005-0000-0000-00009F010000}"/>
    <cellStyle name="2_DNIe_tactico_Print_CLIENTE  táctico Sims3 v.11 FACTURADO + REAL_30-09-2014 INVERSION POR GRUPOS 2014_AYUNTAMIENTO MADRID" xfId="419" xr:uid="{00000000-0005-0000-0000-0000A0010000}"/>
    <cellStyle name="2_DNIe_tactico_Print_CLIENTE  táctico Sims3 v.11 FACTURADO + REAL_INVERSION POR GRUPOS 2014_AYUNTAMIENTO MADRID" xfId="420" xr:uid="{00000000-0005-0000-0000-0000A1010000}"/>
    <cellStyle name="2_DNIe_tactico_Print_CLIENTE  táctico Sims3 v.11 FACTURADO + REAL_Inversión por grupos noviembre 2014" xfId="421" xr:uid="{00000000-0005-0000-0000-0000A2010000}"/>
    <cellStyle name="2_DNIe_tactico_Print_CLIENTE  táctico Sims3 v.11 FACTURADO + REAL_INVERSION POR GRUPOS septiembre 2014" xfId="422" xr:uid="{00000000-0005-0000-0000-0000A3010000}"/>
    <cellStyle name="2_DNIe_tactico_Print_CLIENTE  táctico Sims3 v.11 FACTURADO + REAL_Xl0000008" xfId="423" xr:uid="{00000000-0005-0000-0000-0000A4010000}"/>
    <cellStyle name="2_DNIe_tactico_Print_INVERSION POR GRUPOS 2014_AYUNTAMIENTO MADRID" xfId="424" xr:uid="{00000000-0005-0000-0000-0000A5010000}"/>
    <cellStyle name="2_DNIe_tactico_Print_Inversión por grupos noviembre 2014" xfId="425" xr:uid="{00000000-0005-0000-0000-0000A6010000}"/>
    <cellStyle name="2_DNIe_tactico_Print_INVERSION POR GRUPOS septiembre 2014" xfId="426" xr:uid="{00000000-0005-0000-0000-0000A7010000}"/>
    <cellStyle name="2_DNIe_tactico_Print_Óptico Fifa '10 V21 SOLO EA" xfId="427" xr:uid="{00000000-0005-0000-0000-0000A8010000}"/>
    <cellStyle name="2_DNIe_tactico_Print_Óptico Fifa '10 V3" xfId="428" xr:uid="{00000000-0005-0000-0000-0000A9010000}"/>
    <cellStyle name="2_DNIe_tactico_Print_Óptico Fifa '10 V4" xfId="429" xr:uid="{00000000-0005-0000-0000-0000AA010000}"/>
    <cellStyle name="2_DNIe_tactico_Print_PLAN DE MEDIOS NFS NAVIDADES V1" xfId="430" xr:uid="{00000000-0005-0000-0000-0000AB010000}"/>
    <cellStyle name="2_DNIe_tactico_Print_Plan de Medios NFS REV 3" xfId="431" xr:uid="{00000000-0005-0000-0000-0000AC010000}"/>
    <cellStyle name="2_DNIe_tactico_Print_Plan de Medios NFS REV 3_30-09-2014 INVERSION POR GRUPOS 2014_AYUNTAMIENTO MADRID" xfId="432" xr:uid="{00000000-0005-0000-0000-0000AD010000}"/>
    <cellStyle name="2_DNIe_tactico_Print_Plan de Medios NFS REV 3_INVERSION POR GRUPOS 2014_AYUNTAMIENTO MADRID" xfId="433" xr:uid="{00000000-0005-0000-0000-0000AE010000}"/>
    <cellStyle name="2_DNIe_tactico_Print_Plan de Medios NFS REV 3_Inversión por grupos noviembre 2014" xfId="434" xr:uid="{00000000-0005-0000-0000-0000AF010000}"/>
    <cellStyle name="2_DNIe_tactico_Print_Plan de Medios NFS REV 3_INVERSION POR GRUPOS septiembre 2014" xfId="435" xr:uid="{00000000-0005-0000-0000-0000B0010000}"/>
    <cellStyle name="2_DNIe_tactico_Print_Plan de Medios NFS REV 3_Xl0000008" xfId="436" xr:uid="{00000000-0005-0000-0000-0000B1010000}"/>
    <cellStyle name="2_DNIe_tactico_Print_PLAN DE MEDIOS THE BEATLES ROCK BAND REV 13(sin enviar)" xfId="437" xr:uid="{00000000-0005-0000-0000-0000B2010000}"/>
    <cellStyle name="2_DNIe_tactico_Print_PLAN DE MEDIOS THE BEATLES ROCK BAND REV 13(sin enviar)_30-09-2014 INVERSION POR GRUPOS 2014_AYUNTAMIENTO MADRID" xfId="438" xr:uid="{00000000-0005-0000-0000-0000B3010000}"/>
    <cellStyle name="2_DNIe_tactico_Print_PLAN DE MEDIOS THE BEATLES ROCK BAND REV 13(sin enviar)_INVERSION POR GRUPOS 2014_AYUNTAMIENTO MADRID" xfId="439" xr:uid="{00000000-0005-0000-0000-0000B4010000}"/>
    <cellStyle name="2_DNIe_tactico_Print_PLAN DE MEDIOS THE BEATLES ROCK BAND REV 13(sin enviar)_Inversión por grupos noviembre 2014" xfId="440" xr:uid="{00000000-0005-0000-0000-0000B5010000}"/>
    <cellStyle name="2_DNIe_tactico_Print_PLAN DE MEDIOS THE BEATLES ROCK BAND REV 13(sin enviar)_INVERSION POR GRUPOS septiembre 2014" xfId="441" xr:uid="{00000000-0005-0000-0000-0000B6010000}"/>
    <cellStyle name="2_DNIe_tactico_Print_PLAN DE MEDIOS V5 facturado+adjudicaciones" xfId="442" xr:uid="{00000000-0005-0000-0000-0000B7010000}"/>
    <cellStyle name="2_DNIe_tactico_Print_PLAN DE MEDIOS V5 facturado+adjudicaciones_30-09-2014 INVERSION POR GRUPOS 2014_AYUNTAMIENTO MADRID" xfId="443" xr:uid="{00000000-0005-0000-0000-0000B8010000}"/>
    <cellStyle name="2_DNIe_tactico_Print_PLAN DE MEDIOS V5 facturado+adjudicaciones_INVERSION POR GRUPOS 2014_AYUNTAMIENTO MADRID" xfId="444" xr:uid="{00000000-0005-0000-0000-0000B9010000}"/>
    <cellStyle name="2_DNIe_tactico_Print_PLAN DE MEDIOS V5 facturado+adjudicaciones_Inversión por grupos noviembre 2014" xfId="445" xr:uid="{00000000-0005-0000-0000-0000BA010000}"/>
    <cellStyle name="2_DNIe_tactico_Print_PLAN DE MEDIOS V5 facturado+adjudicaciones_INVERSION POR GRUPOS septiembre 2014" xfId="446" xr:uid="{00000000-0005-0000-0000-0000BB010000}"/>
    <cellStyle name="2_DNIe_tactico_Print_TACTICO_MP+TP_V2" xfId="447" xr:uid="{00000000-0005-0000-0000-0000BC010000}"/>
    <cellStyle name="2_DNIe_tactico_Print_TACTICO_MP+TP_V2_30-09-2014 INVERSION POR GRUPOS 2014_AYUNTAMIENTO MADRID" xfId="448" xr:uid="{00000000-0005-0000-0000-0000BD010000}"/>
    <cellStyle name="2_DNIe_tactico_Print_TACTICO_MP+TP_V2_INVERSION POR GRUPOS 2014_AYUNTAMIENTO MADRID" xfId="449" xr:uid="{00000000-0005-0000-0000-0000BE010000}"/>
    <cellStyle name="2_DNIe_tactico_Print_TACTICO_MP+TP_V2_Inversión por grupos noviembre 2014" xfId="450" xr:uid="{00000000-0005-0000-0000-0000BF010000}"/>
    <cellStyle name="2_DNIe_tactico_Print_TACTICO_MP+TP_V2_INVERSION POR GRUPOS septiembre 2014" xfId="451" xr:uid="{00000000-0005-0000-0000-0000C0010000}"/>
    <cellStyle name="2_DRAFT TRIIVIIAL 2009 (5)" xfId="452" xr:uid="{00000000-0005-0000-0000-0000C1010000}"/>
    <cellStyle name="2_Ejercicio descuento TV rev 2" xfId="453" xr:uid="{00000000-0005-0000-0000-0000C2010000}"/>
    <cellStyle name="2_Ejercicio descuento TV rev 2_30-09-2014 INVERSION POR GRUPOS 2014_AYUNTAMIENTO MADRID" xfId="454" xr:uid="{00000000-0005-0000-0000-0000C3010000}"/>
    <cellStyle name="2_Ejercicio descuento TV rev 2_INVERSION POR GRUPOS 2014_AYUNTAMIENTO MADRID" xfId="455" xr:uid="{00000000-0005-0000-0000-0000C4010000}"/>
    <cellStyle name="2_Ejercicio descuento TV rev 2_Inversión por grupos noviembre 2014" xfId="456" xr:uid="{00000000-0005-0000-0000-0000C5010000}"/>
    <cellStyle name="2_Ejercicio descuento TV rev 2_INVERSION POR GRUPOS septiembre 2014" xfId="457" xr:uid="{00000000-0005-0000-0000-0000C6010000}"/>
    <cellStyle name="2_Óptico Fifa '10 V3" xfId="458" xr:uid="{00000000-0005-0000-0000-0000C7010000}"/>
    <cellStyle name="2_Óptico Fifa '10 V4" xfId="459" xr:uid="{00000000-0005-0000-0000-0000C8010000}"/>
    <cellStyle name="2_PLAN DE MEDIOS CLIENTE FACTURADO +REAL" xfId="460" xr:uid="{00000000-0005-0000-0000-0000C9010000}"/>
    <cellStyle name="2_PLAN DE MEDIOS CLIENTE FACTURADO +REAL_ACTIVE+GRAN SLAM TENNI S V2" xfId="461" xr:uid="{00000000-0005-0000-0000-0000CA010000}"/>
    <cellStyle name="2_PLAN DE MEDIOS CLIENTE FACTURADO +REAL_Óptico Fifa '10 V16 SOLO EA" xfId="462" xr:uid="{00000000-0005-0000-0000-0000CB010000}"/>
    <cellStyle name="2_PLAN DE MEDIOS CLIENTE FACTURADO +REAL_Óptico Fifa '10 V4" xfId="463" xr:uid="{00000000-0005-0000-0000-0000CC010000}"/>
    <cellStyle name="2_PLAN DE MEDIOS CLIENTE FACTURADO +REAL_Plan de Medios NFS REV 3" xfId="464" xr:uid="{00000000-0005-0000-0000-0000CD010000}"/>
    <cellStyle name="2_PLAN DE MEDIOS CLIENTE FACTURADO +REAL_Xl0000008" xfId="465" xr:uid="{00000000-0005-0000-0000-0000CE010000}"/>
    <cellStyle name="2_PLAN DE MEDIOS NFS NAVIDADES V1" xfId="466" xr:uid="{00000000-0005-0000-0000-0000CF010000}"/>
    <cellStyle name="2_Plan de Medios NFS REV 3" xfId="467" xr:uid="{00000000-0005-0000-0000-0000D0010000}"/>
    <cellStyle name="2_Plan de Medios NFS REV 3_30-09-2014 INVERSION POR GRUPOS 2014_AYUNTAMIENTO MADRID" xfId="468" xr:uid="{00000000-0005-0000-0000-0000D1010000}"/>
    <cellStyle name="2_Plan de Medios NFS REV 3_INVERSION POR GRUPOS 2014_AYUNTAMIENTO MADRID" xfId="469" xr:uid="{00000000-0005-0000-0000-0000D2010000}"/>
    <cellStyle name="2_Plan de Medios NFS REV 3_Inversión por grupos noviembre 2014" xfId="470" xr:uid="{00000000-0005-0000-0000-0000D3010000}"/>
    <cellStyle name="2_Plan de Medios NFS REV 3_INVERSION POR GRUPOS septiembre 2014" xfId="471" xr:uid="{00000000-0005-0000-0000-0000D4010000}"/>
    <cellStyle name="2_Plan de Medios NFS REV 3_Xl0000008" xfId="472" xr:uid="{00000000-0005-0000-0000-0000D5010000}"/>
    <cellStyle name="2_PLAN DE MEDIOS THE BEATLES ROCK BAND REV 13(sin enviar)" xfId="473" xr:uid="{00000000-0005-0000-0000-0000D6010000}"/>
    <cellStyle name="2_PLAN DE MEDIOS THE BEATLES ROCK BAND REV 13(sin enviar)_30-09-2014 INVERSION POR GRUPOS 2014_AYUNTAMIENTO MADRID" xfId="474" xr:uid="{00000000-0005-0000-0000-0000D7010000}"/>
    <cellStyle name="2_PLAN DE MEDIOS THE BEATLES ROCK BAND REV 13(sin enviar)_INVERSION POR GRUPOS 2014_AYUNTAMIENTO MADRID" xfId="475" xr:uid="{00000000-0005-0000-0000-0000D8010000}"/>
    <cellStyle name="2_PLAN DE MEDIOS THE BEATLES ROCK BAND REV 13(sin enviar)_Inversión por grupos noviembre 2014" xfId="476" xr:uid="{00000000-0005-0000-0000-0000D9010000}"/>
    <cellStyle name="2_PLAN DE MEDIOS THE BEATLES ROCK BAND REV 13(sin enviar)_INVERSION POR GRUPOS septiembre 2014" xfId="477" xr:uid="{00000000-0005-0000-0000-0000DA010000}"/>
    <cellStyle name="2_PLAN DE MEDIOS V3" xfId="478" xr:uid="{00000000-0005-0000-0000-0000DB010000}"/>
    <cellStyle name="2_PLAN DE MEDIOS V4" xfId="479" xr:uid="{00000000-0005-0000-0000-0000DC010000}"/>
    <cellStyle name="2_PLAN DE MEDIOS VENTA" xfId="480" xr:uid="{00000000-0005-0000-0000-0000DD010000}"/>
    <cellStyle name="2_PLAN MEDIOS _ENDESA PAÍS VASCO V26 2ª OLA" xfId="481" xr:uid="{00000000-0005-0000-0000-0000DE010000}"/>
    <cellStyle name="2_PLAN MEDIOS _ENDESA PAÍS VASCO V26 2ª OLA_30-09-2014 INVERSION POR GRUPOS 2014_AYUNTAMIENTO MADRID" xfId="482" xr:uid="{00000000-0005-0000-0000-0000DF010000}"/>
    <cellStyle name="2_PLAN MEDIOS _ENDESA PAÍS VASCO V26 2ª OLA_INVERSION POR GRUPOS 2014_AYUNTAMIENTO MADRID" xfId="483" xr:uid="{00000000-0005-0000-0000-0000E0010000}"/>
    <cellStyle name="2_PLAN MEDIOS _ENDESA PAÍS VASCO V26 2ª OLA_Inversión por grupos noviembre 2014" xfId="484" xr:uid="{00000000-0005-0000-0000-0000E1010000}"/>
    <cellStyle name="2_PLAN MEDIOS _ENDESA PAÍS VASCO V26 2ª OLA_INVERSION POR GRUPOS septiembre 2014" xfId="485" xr:uid="{00000000-0005-0000-0000-0000E2010000}"/>
    <cellStyle name="2_Propuesta Patrocinios tve" xfId="486" xr:uid="{00000000-0005-0000-0000-0000E3010000}"/>
    <cellStyle name="20% - Accent1" xfId="487" xr:uid="{00000000-0005-0000-0000-0000E4010000}"/>
    <cellStyle name="20% - Accent2" xfId="488" xr:uid="{00000000-0005-0000-0000-0000E5010000}"/>
    <cellStyle name="20% - Accent3" xfId="489" xr:uid="{00000000-0005-0000-0000-0000E6010000}"/>
    <cellStyle name="20% - Accent4" xfId="490" xr:uid="{00000000-0005-0000-0000-0000E7010000}"/>
    <cellStyle name="20% - Accent5" xfId="491" xr:uid="{00000000-0005-0000-0000-0000E8010000}"/>
    <cellStyle name="20% - Accent6" xfId="492" xr:uid="{00000000-0005-0000-0000-0000E9010000}"/>
    <cellStyle name="40% - Accent1" xfId="493" xr:uid="{00000000-0005-0000-0000-0000EA010000}"/>
    <cellStyle name="40% - Accent2" xfId="494" xr:uid="{00000000-0005-0000-0000-0000EB010000}"/>
    <cellStyle name="40% - Accent3" xfId="495" xr:uid="{00000000-0005-0000-0000-0000EC010000}"/>
    <cellStyle name="40% - Accent4" xfId="496" xr:uid="{00000000-0005-0000-0000-0000ED010000}"/>
    <cellStyle name="40% - Accent5" xfId="497" xr:uid="{00000000-0005-0000-0000-0000EE010000}"/>
    <cellStyle name="40% - Accent6" xfId="498" xr:uid="{00000000-0005-0000-0000-0000EF010000}"/>
    <cellStyle name="60% - Accent1" xfId="499" xr:uid="{00000000-0005-0000-0000-0000F0010000}"/>
    <cellStyle name="60% - Accent2" xfId="500" xr:uid="{00000000-0005-0000-0000-0000F1010000}"/>
    <cellStyle name="60% - Accent3" xfId="501" xr:uid="{00000000-0005-0000-0000-0000F2010000}"/>
    <cellStyle name="60% - Accent4" xfId="502" xr:uid="{00000000-0005-0000-0000-0000F3010000}"/>
    <cellStyle name="60% - Accent5" xfId="503" xr:uid="{00000000-0005-0000-0000-0000F4010000}"/>
    <cellStyle name="60% - Accent6" xfId="504" xr:uid="{00000000-0005-0000-0000-0000F5010000}"/>
    <cellStyle name="Accent1" xfId="505" xr:uid="{00000000-0005-0000-0000-0000F6010000}"/>
    <cellStyle name="Accent2" xfId="506" xr:uid="{00000000-0005-0000-0000-0000F7010000}"/>
    <cellStyle name="Accent3" xfId="507" xr:uid="{00000000-0005-0000-0000-0000F8010000}"/>
    <cellStyle name="Accent4" xfId="508" xr:uid="{00000000-0005-0000-0000-0000F9010000}"/>
    <cellStyle name="Accent5" xfId="509" xr:uid="{00000000-0005-0000-0000-0000FA010000}"/>
    <cellStyle name="Accent6" xfId="510" xr:uid="{00000000-0005-0000-0000-0000FB010000}"/>
    <cellStyle name="Bad" xfId="511" xr:uid="{00000000-0005-0000-0000-0000FC010000}"/>
    <cellStyle name="Calculation" xfId="512" xr:uid="{00000000-0005-0000-0000-0000FD010000}"/>
    <cellStyle name="Cálculo" xfId="695" builtinId="22"/>
    <cellStyle name="Check Cell" xfId="513" xr:uid="{00000000-0005-0000-0000-0000FF010000}"/>
    <cellStyle name="Comma [0]" xfId="514" xr:uid="{00000000-0005-0000-0000-000000020000}"/>
    <cellStyle name="Currency [0]" xfId="515" xr:uid="{00000000-0005-0000-0000-000001020000}"/>
    <cellStyle name="Currency_continental_17022004" xfId="516" xr:uid="{00000000-0005-0000-0000-000002020000}"/>
    <cellStyle name="DETALLE_CINE" xfId="517" xr:uid="{00000000-0005-0000-0000-000003020000}"/>
    <cellStyle name="Euro" xfId="518" xr:uid="{00000000-0005-0000-0000-000004020000}"/>
    <cellStyle name="Euro 2" xfId="519" xr:uid="{00000000-0005-0000-0000-000005020000}"/>
    <cellStyle name="Euro 2 2" xfId="520" xr:uid="{00000000-0005-0000-0000-000006020000}"/>
    <cellStyle name="Euro 3" xfId="521" xr:uid="{00000000-0005-0000-0000-000007020000}"/>
    <cellStyle name="Euro_Análisis Propuesta Muy Interesante" xfId="522" xr:uid="{00000000-0005-0000-0000-000008020000}"/>
    <cellStyle name="Explanatory Text" xfId="523" xr:uid="{00000000-0005-0000-0000-000009020000}"/>
    <cellStyle name="Good" xfId="524" xr:uid="{00000000-0005-0000-0000-00000A020000}"/>
    <cellStyle name="Heading 1" xfId="525" xr:uid="{00000000-0005-0000-0000-00000B020000}"/>
    <cellStyle name="Heading 2" xfId="526" xr:uid="{00000000-0005-0000-0000-00000C020000}"/>
    <cellStyle name="Heading 3" xfId="527" xr:uid="{00000000-0005-0000-0000-00000D020000}"/>
    <cellStyle name="Heading 4" xfId="528" xr:uid="{00000000-0005-0000-0000-00000E020000}"/>
    <cellStyle name="Hipervínculo 2" xfId="529" xr:uid="{00000000-0005-0000-0000-00000F020000}"/>
    <cellStyle name="Hipervínculo 3" xfId="530" xr:uid="{00000000-0005-0000-0000-000010020000}"/>
    <cellStyle name="Input" xfId="531" xr:uid="{00000000-0005-0000-0000-000011020000}"/>
    <cellStyle name="Linked Cell" xfId="532" xr:uid="{00000000-0005-0000-0000-000012020000}"/>
    <cellStyle name="Millares" xfId="693" builtinId="3"/>
    <cellStyle name="Millares 2" xfId="533" xr:uid="{00000000-0005-0000-0000-000014020000}"/>
    <cellStyle name="Millares 3" xfId="534" xr:uid="{00000000-0005-0000-0000-000015020000}"/>
    <cellStyle name="Milliers [0]_Common Ratecards meeting paris" xfId="535" xr:uid="{00000000-0005-0000-0000-000016020000}"/>
    <cellStyle name="Milliers_Common Ratecards meeting paris" xfId="536" xr:uid="{00000000-0005-0000-0000-000017020000}"/>
    <cellStyle name="Moneda 2" xfId="537" xr:uid="{00000000-0005-0000-0000-000018020000}"/>
    <cellStyle name="Moneda 2 2" xfId="538" xr:uid="{00000000-0005-0000-0000-000019020000}"/>
    <cellStyle name="Moneda 2_PDM_Online_Turismo_Madrid ene10 YMEDIA Y" xfId="539" xr:uid="{00000000-0005-0000-0000-00001A020000}"/>
    <cellStyle name="Monétaire [0]_Common Ratecards meeting paris" xfId="540" xr:uid="{00000000-0005-0000-0000-00001B020000}"/>
    <cellStyle name="Monétaire_Common Ratecards meeting paris" xfId="541" xr:uid="{00000000-0005-0000-0000-00001C020000}"/>
    <cellStyle name="no dec" xfId="542" xr:uid="{00000000-0005-0000-0000-00001D020000}"/>
    <cellStyle name="Normal" xfId="0" builtinId="0"/>
    <cellStyle name="Normal - Style1" xfId="543" xr:uid="{00000000-0005-0000-0000-00001F020000}"/>
    <cellStyle name="Normal 10" xfId="544" xr:uid="{00000000-0005-0000-0000-000020020000}"/>
    <cellStyle name="Normal 100" xfId="545" xr:uid="{00000000-0005-0000-0000-000021020000}"/>
    <cellStyle name="Normal 101" xfId="546" xr:uid="{00000000-0005-0000-0000-000022020000}"/>
    <cellStyle name="Normal 102" xfId="547" xr:uid="{00000000-0005-0000-0000-000023020000}"/>
    <cellStyle name="Normal 103" xfId="3" xr:uid="{00000000-0005-0000-0000-000024020000}"/>
    <cellStyle name="Normal 103_30-09-2014 INVERSION POR GRUPOS 2014_AYUNTAMIENTO MADRID_Xl0000046" xfId="692" xr:uid="{00000000-0005-0000-0000-000025020000}"/>
    <cellStyle name="Normal 104" xfId="548" xr:uid="{00000000-0005-0000-0000-000026020000}"/>
    <cellStyle name="Normal 105" xfId="549" xr:uid="{00000000-0005-0000-0000-000027020000}"/>
    <cellStyle name="Normal 106" xfId="550" xr:uid="{00000000-0005-0000-0000-000028020000}"/>
    <cellStyle name="Normal 107" xfId="551" xr:uid="{00000000-0005-0000-0000-000029020000}"/>
    <cellStyle name="Normal 108" xfId="552" xr:uid="{00000000-0005-0000-0000-00002A020000}"/>
    <cellStyle name="Normal 109" xfId="553" xr:uid="{00000000-0005-0000-0000-00002B020000}"/>
    <cellStyle name="Normal 11" xfId="554" xr:uid="{00000000-0005-0000-0000-00002C020000}"/>
    <cellStyle name="Normal 110" xfId="555" xr:uid="{00000000-0005-0000-0000-00002D020000}"/>
    <cellStyle name="Normal 111" xfId="556" xr:uid="{00000000-0005-0000-0000-00002E020000}"/>
    <cellStyle name="Normal 112" xfId="557" xr:uid="{00000000-0005-0000-0000-00002F020000}"/>
    <cellStyle name="Normal 113" xfId="558" xr:uid="{00000000-0005-0000-0000-000030020000}"/>
    <cellStyle name="Normal 114" xfId="559" xr:uid="{00000000-0005-0000-0000-000031020000}"/>
    <cellStyle name="Normal 115" xfId="560" xr:uid="{00000000-0005-0000-0000-000032020000}"/>
    <cellStyle name="Normal 116" xfId="561" xr:uid="{00000000-0005-0000-0000-000033020000}"/>
    <cellStyle name="Normal 117" xfId="562" xr:uid="{00000000-0005-0000-0000-000034020000}"/>
    <cellStyle name="Normal 118" xfId="563" xr:uid="{00000000-0005-0000-0000-000035020000}"/>
    <cellStyle name="Normal 119" xfId="564" xr:uid="{00000000-0005-0000-0000-000036020000}"/>
    <cellStyle name="Normal 12" xfId="565" xr:uid="{00000000-0005-0000-0000-000037020000}"/>
    <cellStyle name="Normal 120" xfId="566" xr:uid="{00000000-0005-0000-0000-000038020000}"/>
    <cellStyle name="Normal 121" xfId="567" xr:uid="{00000000-0005-0000-0000-000039020000}"/>
    <cellStyle name="Normal 122" xfId="568" xr:uid="{00000000-0005-0000-0000-00003A020000}"/>
    <cellStyle name="Normal 123" xfId="569" xr:uid="{00000000-0005-0000-0000-00003B020000}"/>
    <cellStyle name="Normal 124" xfId="570" xr:uid="{00000000-0005-0000-0000-00003C020000}"/>
    <cellStyle name="Normal 125" xfId="571" xr:uid="{00000000-0005-0000-0000-00003D020000}"/>
    <cellStyle name="Normal 126" xfId="572" xr:uid="{00000000-0005-0000-0000-00003E020000}"/>
    <cellStyle name="Normal 127" xfId="573" xr:uid="{00000000-0005-0000-0000-00003F020000}"/>
    <cellStyle name="Normal 128" xfId="574" xr:uid="{00000000-0005-0000-0000-000040020000}"/>
    <cellStyle name="Normal 129" xfId="575" xr:uid="{00000000-0005-0000-0000-000041020000}"/>
    <cellStyle name="Normal 13" xfId="576" xr:uid="{00000000-0005-0000-0000-000042020000}"/>
    <cellStyle name="Normal 130" xfId="577" xr:uid="{00000000-0005-0000-0000-000043020000}"/>
    <cellStyle name="Normal 131" xfId="578" xr:uid="{00000000-0005-0000-0000-000044020000}"/>
    <cellStyle name="Normal 132" xfId="579" xr:uid="{00000000-0005-0000-0000-000045020000}"/>
    <cellStyle name="Normal 133" xfId="580" xr:uid="{00000000-0005-0000-0000-000046020000}"/>
    <cellStyle name="Normal 134" xfId="581" xr:uid="{00000000-0005-0000-0000-000047020000}"/>
    <cellStyle name="Normal 135" xfId="582" xr:uid="{00000000-0005-0000-0000-000048020000}"/>
    <cellStyle name="Normal 136" xfId="583" xr:uid="{00000000-0005-0000-0000-000049020000}"/>
    <cellStyle name="Normal 137" xfId="584" xr:uid="{00000000-0005-0000-0000-00004A020000}"/>
    <cellStyle name="Normal 138" xfId="585" xr:uid="{00000000-0005-0000-0000-00004B020000}"/>
    <cellStyle name="Normal 14" xfId="586" xr:uid="{00000000-0005-0000-0000-00004C020000}"/>
    <cellStyle name="Normal 15" xfId="587" xr:uid="{00000000-0005-0000-0000-00004D020000}"/>
    <cellStyle name="Normal 16" xfId="588" xr:uid="{00000000-0005-0000-0000-00004E020000}"/>
    <cellStyle name="Normal 17" xfId="589" xr:uid="{00000000-0005-0000-0000-00004F020000}"/>
    <cellStyle name="Normal 18" xfId="590" xr:uid="{00000000-0005-0000-0000-000050020000}"/>
    <cellStyle name="Normal 19" xfId="591" xr:uid="{00000000-0005-0000-0000-000051020000}"/>
    <cellStyle name="Normal 2" xfId="592" xr:uid="{00000000-0005-0000-0000-000052020000}"/>
    <cellStyle name="Normal 2 2" xfId="593" xr:uid="{00000000-0005-0000-0000-000053020000}"/>
    <cellStyle name="Normal 2_Inversión por grupos noviembre 2014" xfId="594" xr:uid="{00000000-0005-0000-0000-000054020000}"/>
    <cellStyle name="Normal 20" xfId="595" xr:uid="{00000000-0005-0000-0000-000055020000}"/>
    <cellStyle name="Normal 21" xfId="596" xr:uid="{00000000-0005-0000-0000-000056020000}"/>
    <cellStyle name="Normal 22" xfId="597" xr:uid="{00000000-0005-0000-0000-000057020000}"/>
    <cellStyle name="Normal 23" xfId="598" xr:uid="{00000000-0005-0000-0000-000058020000}"/>
    <cellStyle name="Normal 24" xfId="599" xr:uid="{00000000-0005-0000-0000-000059020000}"/>
    <cellStyle name="Normal 25" xfId="600" xr:uid="{00000000-0005-0000-0000-00005A020000}"/>
    <cellStyle name="Normal 26" xfId="601" xr:uid="{00000000-0005-0000-0000-00005B020000}"/>
    <cellStyle name="Normal 27" xfId="602" xr:uid="{00000000-0005-0000-0000-00005C020000}"/>
    <cellStyle name="Normal 28" xfId="603" xr:uid="{00000000-0005-0000-0000-00005D020000}"/>
    <cellStyle name="Normal 29" xfId="604" xr:uid="{00000000-0005-0000-0000-00005E020000}"/>
    <cellStyle name="Normal 3" xfId="605" xr:uid="{00000000-0005-0000-0000-00005F020000}"/>
    <cellStyle name="Normal 3 2" xfId="606" xr:uid="{00000000-0005-0000-0000-000060020000}"/>
    <cellStyle name="Normal 30" xfId="607" xr:uid="{00000000-0005-0000-0000-000061020000}"/>
    <cellStyle name="Normal 31" xfId="608" xr:uid="{00000000-0005-0000-0000-000062020000}"/>
    <cellStyle name="Normal 32" xfId="609" xr:uid="{00000000-0005-0000-0000-000063020000}"/>
    <cellStyle name="Normal 33" xfId="610" xr:uid="{00000000-0005-0000-0000-000064020000}"/>
    <cellStyle name="Normal 34" xfId="611" xr:uid="{00000000-0005-0000-0000-000065020000}"/>
    <cellStyle name="Normal 35" xfId="612" xr:uid="{00000000-0005-0000-0000-000066020000}"/>
    <cellStyle name="Normal 36" xfId="613" xr:uid="{00000000-0005-0000-0000-000067020000}"/>
    <cellStyle name="Normal 37" xfId="614" xr:uid="{00000000-0005-0000-0000-000068020000}"/>
    <cellStyle name="Normal 38" xfId="615" xr:uid="{00000000-0005-0000-0000-000069020000}"/>
    <cellStyle name="Normal 39" xfId="616" xr:uid="{00000000-0005-0000-0000-00006A020000}"/>
    <cellStyle name="Normal 4" xfId="617" xr:uid="{00000000-0005-0000-0000-00006B020000}"/>
    <cellStyle name="Normal 40" xfId="618" xr:uid="{00000000-0005-0000-0000-00006C020000}"/>
    <cellStyle name="Normal 41" xfId="619" xr:uid="{00000000-0005-0000-0000-00006D020000}"/>
    <cellStyle name="Normal 42" xfId="620" xr:uid="{00000000-0005-0000-0000-00006E020000}"/>
    <cellStyle name="Normal 43" xfId="621" xr:uid="{00000000-0005-0000-0000-00006F020000}"/>
    <cellStyle name="Normal 44" xfId="622" xr:uid="{00000000-0005-0000-0000-000070020000}"/>
    <cellStyle name="Normal 45" xfId="623" xr:uid="{00000000-0005-0000-0000-000071020000}"/>
    <cellStyle name="Normal 46" xfId="624" xr:uid="{00000000-0005-0000-0000-000072020000}"/>
    <cellStyle name="Normal 47" xfId="625" xr:uid="{00000000-0005-0000-0000-000073020000}"/>
    <cellStyle name="Normal 48" xfId="626" xr:uid="{00000000-0005-0000-0000-000074020000}"/>
    <cellStyle name="Normal 49" xfId="627" xr:uid="{00000000-0005-0000-0000-000075020000}"/>
    <cellStyle name="Normal 5" xfId="628" xr:uid="{00000000-0005-0000-0000-000076020000}"/>
    <cellStyle name="Normal 50" xfId="629" xr:uid="{00000000-0005-0000-0000-000077020000}"/>
    <cellStyle name="Normal 51" xfId="630" xr:uid="{00000000-0005-0000-0000-000078020000}"/>
    <cellStyle name="Normal 52" xfId="631" xr:uid="{00000000-0005-0000-0000-000079020000}"/>
    <cellStyle name="Normal 53" xfId="632" xr:uid="{00000000-0005-0000-0000-00007A020000}"/>
    <cellStyle name="Normal 54" xfId="633" xr:uid="{00000000-0005-0000-0000-00007B020000}"/>
    <cellStyle name="Normal 55" xfId="634" xr:uid="{00000000-0005-0000-0000-00007C020000}"/>
    <cellStyle name="Normal 56" xfId="635" xr:uid="{00000000-0005-0000-0000-00007D020000}"/>
    <cellStyle name="Normal 57" xfId="636" xr:uid="{00000000-0005-0000-0000-00007E020000}"/>
    <cellStyle name="Normal 58" xfId="637" xr:uid="{00000000-0005-0000-0000-00007F020000}"/>
    <cellStyle name="Normal 59" xfId="638" xr:uid="{00000000-0005-0000-0000-000080020000}"/>
    <cellStyle name="Normal 6" xfId="639" xr:uid="{00000000-0005-0000-0000-000081020000}"/>
    <cellStyle name="Normal 60" xfId="640" xr:uid="{00000000-0005-0000-0000-000082020000}"/>
    <cellStyle name="Normal 61" xfId="641" xr:uid="{00000000-0005-0000-0000-000083020000}"/>
    <cellStyle name="Normal 62" xfId="642" xr:uid="{00000000-0005-0000-0000-000084020000}"/>
    <cellStyle name="Normal 63" xfId="643" xr:uid="{00000000-0005-0000-0000-000085020000}"/>
    <cellStyle name="Normal 64" xfId="644" xr:uid="{00000000-0005-0000-0000-000086020000}"/>
    <cellStyle name="Normal 65" xfId="645" xr:uid="{00000000-0005-0000-0000-000087020000}"/>
    <cellStyle name="Normal 66" xfId="646" xr:uid="{00000000-0005-0000-0000-000088020000}"/>
    <cellStyle name="Normal 67" xfId="647" xr:uid="{00000000-0005-0000-0000-000089020000}"/>
    <cellStyle name="Normal 68" xfId="648" xr:uid="{00000000-0005-0000-0000-00008A020000}"/>
    <cellStyle name="Normal 69" xfId="649" xr:uid="{00000000-0005-0000-0000-00008B020000}"/>
    <cellStyle name="Normal 7" xfId="650" xr:uid="{00000000-0005-0000-0000-00008C020000}"/>
    <cellStyle name="Normal 70" xfId="651" xr:uid="{00000000-0005-0000-0000-00008D020000}"/>
    <cellStyle name="Normal 71" xfId="652" xr:uid="{00000000-0005-0000-0000-00008E020000}"/>
    <cellStyle name="Normal 72" xfId="653" xr:uid="{00000000-0005-0000-0000-00008F020000}"/>
    <cellStyle name="Normal 73" xfId="654" xr:uid="{00000000-0005-0000-0000-000090020000}"/>
    <cellStyle name="Normal 74" xfId="655" xr:uid="{00000000-0005-0000-0000-000091020000}"/>
    <cellStyle name="Normal 75" xfId="656" xr:uid="{00000000-0005-0000-0000-000092020000}"/>
    <cellStyle name="Normal 76" xfId="657" xr:uid="{00000000-0005-0000-0000-000093020000}"/>
    <cellStyle name="Normal 77" xfId="658" xr:uid="{00000000-0005-0000-0000-000094020000}"/>
    <cellStyle name="Normal 78" xfId="659" xr:uid="{00000000-0005-0000-0000-000095020000}"/>
    <cellStyle name="Normal 79" xfId="660" xr:uid="{00000000-0005-0000-0000-000096020000}"/>
    <cellStyle name="Normal 8" xfId="661" xr:uid="{00000000-0005-0000-0000-000097020000}"/>
    <cellStyle name="Normal 80" xfId="662" xr:uid="{00000000-0005-0000-0000-000098020000}"/>
    <cellStyle name="Normal 81" xfId="663" xr:uid="{00000000-0005-0000-0000-000099020000}"/>
    <cellStyle name="Normal 82" xfId="664" xr:uid="{00000000-0005-0000-0000-00009A020000}"/>
    <cellStyle name="Normal 83" xfId="665" xr:uid="{00000000-0005-0000-0000-00009B020000}"/>
    <cellStyle name="Normal 84" xfId="666" xr:uid="{00000000-0005-0000-0000-00009C020000}"/>
    <cellStyle name="Normal 85" xfId="667" xr:uid="{00000000-0005-0000-0000-00009D020000}"/>
    <cellStyle name="Normal 86" xfId="668" xr:uid="{00000000-0005-0000-0000-00009E020000}"/>
    <cellStyle name="Normal 87" xfId="669" xr:uid="{00000000-0005-0000-0000-00009F020000}"/>
    <cellStyle name="Normal 88" xfId="670" xr:uid="{00000000-0005-0000-0000-0000A0020000}"/>
    <cellStyle name="Normal 89" xfId="671" xr:uid="{00000000-0005-0000-0000-0000A1020000}"/>
    <cellStyle name="Normal 9" xfId="672" xr:uid="{00000000-0005-0000-0000-0000A2020000}"/>
    <cellStyle name="Normal 90" xfId="673" xr:uid="{00000000-0005-0000-0000-0000A3020000}"/>
    <cellStyle name="Normal 91" xfId="674" xr:uid="{00000000-0005-0000-0000-0000A4020000}"/>
    <cellStyle name="Normal 92" xfId="675" xr:uid="{00000000-0005-0000-0000-0000A5020000}"/>
    <cellStyle name="Normal 93" xfId="676" xr:uid="{00000000-0005-0000-0000-0000A6020000}"/>
    <cellStyle name="Normal 94" xfId="677" xr:uid="{00000000-0005-0000-0000-0000A7020000}"/>
    <cellStyle name="Normal 95" xfId="678" xr:uid="{00000000-0005-0000-0000-0000A8020000}"/>
    <cellStyle name="Normal 96" xfId="679" xr:uid="{00000000-0005-0000-0000-0000A9020000}"/>
    <cellStyle name="Normal 97" xfId="680" xr:uid="{00000000-0005-0000-0000-0000AA020000}"/>
    <cellStyle name="Normal 98" xfId="681" xr:uid="{00000000-0005-0000-0000-0000AB020000}"/>
    <cellStyle name="Normal 99" xfId="682" xr:uid="{00000000-0005-0000-0000-0000AC020000}"/>
    <cellStyle name="Normal_Inversión por grupos noviembre 2014" xfId="691" xr:uid="{00000000-0005-0000-0000-0000AE020000}"/>
    <cellStyle name="Normal_Prensa_Plan_Medios" xfId="2" xr:uid="{00000000-0005-0000-0000-0000AF020000}"/>
    <cellStyle name="Note" xfId="683" xr:uid="{00000000-0005-0000-0000-0000B0020000}"/>
    <cellStyle name="Output" xfId="684" xr:uid="{00000000-0005-0000-0000-0000B1020000}"/>
    <cellStyle name="Porcentaje" xfId="694" builtinId="5"/>
    <cellStyle name="Porcentual 2" xfId="685" xr:uid="{00000000-0005-0000-0000-0000B3020000}"/>
    <cellStyle name="Porcentual 3" xfId="686" xr:uid="{00000000-0005-0000-0000-0000B4020000}"/>
    <cellStyle name="Porcentual 3 2" xfId="687" xr:uid="{00000000-0005-0000-0000-0000B5020000}"/>
    <cellStyle name="Standard_proposal_GNTO_050815mit20%" xfId="688" xr:uid="{00000000-0005-0000-0000-0000B6020000}"/>
    <cellStyle name="Title" xfId="689" xr:uid="{00000000-0005-0000-0000-0000B7020000}"/>
    <cellStyle name="Warning Text" xfId="690" xr:uid="{00000000-0005-0000-0000-0000B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660400</xdr:colOff>
      <xdr:row>0</xdr:row>
      <xdr:rowOff>127000</xdr:rowOff>
    </xdr:from>
    <xdr:to>
      <xdr:col>8</xdr:col>
      <xdr:colOff>711200</xdr:colOff>
      <xdr:row>2</xdr:row>
      <xdr:rowOff>50800</xdr:rowOff>
    </xdr:to>
    <xdr:pic>
      <xdr:nvPicPr>
        <xdr:cNvPr id="2" name="Picture 14" descr="instit copia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3400" y="127000"/>
          <a:ext cx="17018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571500</xdr:colOff>
      <xdr:row>0</xdr:row>
      <xdr:rowOff>241300</xdr:rowOff>
    </xdr:from>
    <xdr:to>
      <xdr:col>14</xdr:col>
      <xdr:colOff>965200</xdr:colOff>
      <xdr:row>2</xdr:row>
      <xdr:rowOff>266700</xdr:rowOff>
    </xdr:to>
    <xdr:pic>
      <xdr:nvPicPr>
        <xdr:cNvPr id="3" name="Picture 14" descr="instit copia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241300"/>
          <a:ext cx="17018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21857</xdr:colOff>
      <xdr:row>1</xdr:row>
      <xdr:rowOff>0</xdr:rowOff>
    </xdr:from>
    <xdr:to>
      <xdr:col>45</xdr:col>
      <xdr:colOff>295276</xdr:colOff>
      <xdr:row>4</xdr:row>
      <xdr:rowOff>187543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43657" y="367392"/>
          <a:ext cx="2610219" cy="898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EQU_SERVER\HOME\PLANIF1\ROSA\A.E\BAILEYS\BA97-98\ESTRA98\FASE3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I\MORIESMA\OPTICO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BELIX\HOME\PLANIF1\ROSA\A.E\BAILEYS\BA97-98\ESTRA98\OPTICO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EQU_SERVER\HOME\PLANIF1\ROSA\A.E\BAILEYS\BA97-98\ESTRA98\OPTIC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BELIX\HOME\PLANIF\ROSA\A.E\BAILEYS\BA97-98\ESTRA98\FASE3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DALI\SYS\PLANIF1\ROSA\A.E\BAILEYS\BA97-98\ESTRA98\OPTICO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udora\attach\Prensa%20Espa&#241;ola\ABC%20Nacional\ABC-EL%20INFORMAL\Plan%20ABC-Informal%20V8%20(no%20env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Pcm107\ficheros\AUDIENCE\CPMREPO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nsa%20Espa&#241;ola\ABC%20Nacional\ABC-EL%20INFORMAL\Plan%20ABC-Informal%20V8%20(no%20env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CM\SYS\ISLAMA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CM\SYS\UPSA\AERO98\POST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BELIX\HOME\PLANIF1\ROSA\A.E\BAILEYS\BA97-98\ESTRA98\FASE3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belix\home\PLANIF1\ROSA\A.E\OLDPASO\97-98\PLANIF1\ROSA\A.E\BAILEYS\BA97-98\ESTRA98\FASE3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FILESERVER-SEV\Planificacion\DOCUME~1\arodrigo\CONFIG~1\Temp\Planes%20NACIONALESadjudicad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:\EST_DIF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OBELIX\HOME\PLANIF\ROSA\A.E\BAILEYS\BA97-98\ESTRA98\OPTICO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rm019\Documents\Fileserver-sev\publico\EST_DIF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ICO 2000 OK"/>
      <sheetName val="Hoja1"/>
      <sheetName val="OPTICO 2000 NULO"/>
      <sheetName val="CALCULOS TV"/>
      <sheetName val="COSTES TV"/>
      <sheetName val="Rosto"/>
      <sheetName val="RE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SeleccSop"/>
      <sheetName val="CANAL+"/>
      <sheetName val="EPOCA"/>
      <sheetName val="GIGANTES SUPERBASKET"/>
      <sheetName val="GUIA DEL NIÑO"/>
      <sheetName val="MI BEBE y YO"/>
      <sheetName val="Mujer Plus"/>
      <sheetName val="Grupos Editoriales"/>
      <sheetName val="Salida OJD-PR"/>
      <sheetName val="PR-SÓLO CONSULTAS"/>
      <sheetName val="Revistas-OJD"/>
      <sheetName val="CONSULTAS-Revistas"/>
      <sheetName val="Suplementos-OJD"/>
      <sheetName val="CONSULTAS-Suplementos"/>
      <sheetName val="PORTADA Plan"/>
      <sheetName val="SUMARIO"/>
      <sheetName val="BRIEFING"/>
      <sheetName val="ÓPTICO"/>
      <sheetName val="R. RDOS"/>
      <sheetName val="RES-ECON"/>
      <sheetName val="Eval total"/>
      <sheetName val="Pr-Calend"/>
      <sheetName val="Pr-Eval"/>
      <sheetName val="RV-SeleccSop"/>
      <sheetName val="RV-Calend "/>
      <sheetName val="Rv-Eval"/>
      <sheetName val="RD-SeleccSop "/>
      <sheetName val="RD-SeleccSop Mant"/>
      <sheetName val="RD-Eval Lanzam"/>
      <sheetName val="RD-Eval Mant"/>
      <sheetName val="Ext-SeleccSop"/>
      <sheetName val="Mp-Pr-SeleccSop"/>
      <sheetName val="Mp-Pr-Calend"/>
      <sheetName val="Mp-Pr-Eval"/>
      <sheetName val="Mp-TV Estim Ppto."/>
      <sheetName val="Materiales"/>
      <sheetName val="Comentarios"/>
      <sheetName val="Pr_SeleccSop"/>
      <sheetName val="TITULO"/>
      <sheetName val="FRECEFECBAILE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SeleccSop"/>
      <sheetName val="CANAL+"/>
      <sheetName val="EPOCA"/>
      <sheetName val="GIGANTES SUPERBASKET"/>
      <sheetName val="GUIA DEL NIÑO"/>
      <sheetName val="MI BEBE y YO"/>
      <sheetName val="Mujer Plus"/>
      <sheetName val="Grupos Editoriales"/>
      <sheetName val="Salida OJD-PR"/>
      <sheetName val="PR-SÓLO CONSULTAS"/>
      <sheetName val="Revistas-OJD"/>
      <sheetName val="CONSULTAS-Revistas"/>
      <sheetName val="Suplementos-OJD"/>
      <sheetName val="CONSULTAS-Suplementos"/>
      <sheetName val="PORTADA Plan"/>
      <sheetName val="SUMARIO"/>
      <sheetName val="BRIEFING"/>
      <sheetName val="ÓPTICO"/>
      <sheetName val="R. RDOS"/>
      <sheetName val="RES-ECON"/>
      <sheetName val="Eval total"/>
      <sheetName val="Pr-Calend"/>
      <sheetName val="Pr-Eval"/>
      <sheetName val="RV-SeleccSop"/>
      <sheetName val="RV-Calend "/>
      <sheetName val="Rv-Eval"/>
      <sheetName val="RD-SeleccSop "/>
      <sheetName val="RD-SeleccSop Mant"/>
      <sheetName val="RD-Eval Lanzam"/>
      <sheetName val="RD-Eval Mant"/>
      <sheetName val="Ext-SeleccSop"/>
      <sheetName val="Mp-Pr-SeleccSop"/>
      <sheetName val="Mp-Pr-Calend"/>
      <sheetName val="Mp-Pr-Eval"/>
      <sheetName val="Mp-TV Estim Ppto."/>
      <sheetName val="Materiales"/>
      <sheetName val="Com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la97"/>
      <sheetName val="ISLA98"/>
      <sheetName val="poralcon97"/>
      <sheetName val="PORT98HALC"/>
      <sheetName val="port97 p.atra"/>
      <sheetName val="PORT98AT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dr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 marca TV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CEFECBAILEY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B373"/>
  <sheetViews>
    <sheetView tabSelected="1" workbookViewId="0">
      <selection activeCell="C1" sqref="C1"/>
    </sheetView>
  </sheetViews>
  <sheetFormatPr baseColWidth="10" defaultColWidth="11.453125" defaultRowHeight="12.5" x14ac:dyDescent="0.25"/>
  <cols>
    <col min="1" max="2" width="1.453125" style="1" customWidth="1"/>
    <col min="3" max="3" width="29.81640625" style="1" customWidth="1"/>
    <col min="4" max="4" width="57.453125" style="1" customWidth="1"/>
    <col min="5" max="5" width="17.08984375" style="3" customWidth="1"/>
    <col min="6" max="6" width="20.08984375" style="1" customWidth="1"/>
    <col min="7" max="9" width="3.36328125" style="1" customWidth="1"/>
    <col min="10" max="10" width="4" style="1" customWidth="1"/>
    <col min="11" max="11" width="11.453125" style="1"/>
    <col min="12" max="12" width="12" style="1" bestFit="1" customWidth="1"/>
    <col min="13" max="16384" width="11.453125" style="1"/>
  </cols>
  <sheetData>
    <row r="1" spans="3:15" ht="23" x14ac:dyDescent="0.4">
      <c r="C1" s="2" t="s">
        <v>0</v>
      </c>
      <c r="D1" s="2"/>
      <c r="E1" s="4"/>
    </row>
    <row r="2" spans="3:15" ht="23" x14ac:dyDescent="0.4">
      <c r="C2" s="2" t="s">
        <v>205</v>
      </c>
      <c r="D2" s="2"/>
      <c r="E2" s="4"/>
    </row>
    <row r="3" spans="3:15" ht="18" x14ac:dyDescent="0.4">
      <c r="C3" s="5"/>
      <c r="D3" s="5"/>
      <c r="E3" s="4"/>
    </row>
    <row r="4" spans="3:15" x14ac:dyDescent="0.25">
      <c r="C4" s="6"/>
      <c r="D4" s="6"/>
      <c r="E4" s="7"/>
      <c r="F4" s="7"/>
      <c r="G4" s="7"/>
      <c r="H4" s="7"/>
      <c r="I4" s="7"/>
    </row>
    <row r="6" spans="3:15" ht="13" x14ac:dyDescent="0.3">
      <c r="C6" s="8" t="s">
        <v>1</v>
      </c>
      <c r="D6" s="8" t="s">
        <v>2</v>
      </c>
    </row>
    <row r="8" spans="3:15" ht="13" x14ac:dyDescent="0.3">
      <c r="C8" s="9" t="s">
        <v>3</v>
      </c>
      <c r="D8" s="9" t="s">
        <v>4</v>
      </c>
      <c r="E8" s="10" t="s">
        <v>5</v>
      </c>
      <c r="F8" s="106" t="s">
        <v>206</v>
      </c>
      <c r="L8" s="11"/>
      <c r="O8" s="12"/>
    </row>
    <row r="9" spans="3:15" x14ac:dyDescent="0.25">
      <c r="C9" s="13" t="s">
        <v>6</v>
      </c>
      <c r="D9" s="107" t="s">
        <v>207</v>
      </c>
      <c r="E9" s="108">
        <v>1878.72</v>
      </c>
      <c r="F9" s="108">
        <f>E9*1.21</f>
        <v>2273.2512000000002</v>
      </c>
      <c r="L9" s="11"/>
      <c r="O9" s="12"/>
    </row>
    <row r="10" spans="3:15" x14ac:dyDescent="0.25">
      <c r="C10" s="15"/>
      <c r="D10" s="107" t="s">
        <v>7</v>
      </c>
      <c r="E10" s="108">
        <v>98285.31</v>
      </c>
      <c r="F10" s="108">
        <f t="shared" ref="F10:F36" si="0">E10*1.21</f>
        <v>118925.2251</v>
      </c>
      <c r="L10" s="11"/>
      <c r="O10" s="12"/>
    </row>
    <row r="11" spans="3:15" x14ac:dyDescent="0.25">
      <c r="C11" s="15"/>
      <c r="D11" s="107" t="s">
        <v>208</v>
      </c>
      <c r="E11" s="108">
        <v>9099.4500000000007</v>
      </c>
      <c r="F11" s="108">
        <f t="shared" si="0"/>
        <v>11010.334500000001</v>
      </c>
      <c r="L11" s="11"/>
      <c r="O11" s="12"/>
    </row>
    <row r="12" spans="3:15" ht="13" x14ac:dyDescent="0.3">
      <c r="C12" s="15"/>
      <c r="D12" s="16" t="s">
        <v>8</v>
      </c>
      <c r="E12" s="66">
        <v>8356.6</v>
      </c>
      <c r="F12" s="108">
        <f t="shared" si="0"/>
        <v>10111.486000000001</v>
      </c>
      <c r="L12" s="11"/>
      <c r="O12" s="17"/>
    </row>
    <row r="13" spans="3:15" ht="13" x14ac:dyDescent="0.3">
      <c r="C13" s="18"/>
      <c r="D13" s="19" t="s">
        <v>9</v>
      </c>
      <c r="E13" s="20">
        <f>SUM(E9:E12)</f>
        <v>117620.08</v>
      </c>
      <c r="F13" s="20">
        <f t="shared" si="0"/>
        <v>142320.29680000001</v>
      </c>
      <c r="L13" s="11"/>
      <c r="O13" s="12"/>
    </row>
    <row r="14" spans="3:15" x14ac:dyDescent="0.25">
      <c r="C14" s="13" t="s">
        <v>10</v>
      </c>
      <c r="D14" s="14"/>
      <c r="E14" s="109"/>
      <c r="F14" s="108">
        <f t="shared" si="0"/>
        <v>0</v>
      </c>
      <c r="O14" s="12"/>
    </row>
    <row r="15" spans="3:15" x14ac:dyDescent="0.25">
      <c r="C15" s="15"/>
      <c r="D15" s="16"/>
      <c r="E15" s="109"/>
      <c r="F15" s="108">
        <f t="shared" si="0"/>
        <v>0</v>
      </c>
      <c r="O15" s="12"/>
    </row>
    <row r="16" spans="3:15" x14ac:dyDescent="0.25">
      <c r="C16" s="15"/>
      <c r="D16" s="16"/>
      <c r="E16" s="109"/>
      <c r="F16" s="108">
        <f t="shared" si="0"/>
        <v>0</v>
      </c>
      <c r="O16" s="12"/>
    </row>
    <row r="17" spans="3:12" ht="13" x14ac:dyDescent="0.3">
      <c r="C17" s="18"/>
      <c r="D17" s="19" t="s">
        <v>9</v>
      </c>
      <c r="E17" s="20">
        <f>SUM(E14:E16)</f>
        <v>0</v>
      </c>
      <c r="F17" s="108">
        <f t="shared" si="0"/>
        <v>0</v>
      </c>
    </row>
    <row r="18" spans="3:12" x14ac:dyDescent="0.25">
      <c r="C18" s="13" t="s">
        <v>11</v>
      </c>
      <c r="D18" s="14" t="s">
        <v>12</v>
      </c>
      <c r="E18" s="110">
        <v>106926.75</v>
      </c>
      <c r="F18" s="108">
        <f t="shared" si="0"/>
        <v>129381.36749999999</v>
      </c>
    </row>
    <row r="19" spans="3:12" x14ac:dyDescent="0.25">
      <c r="C19" s="15"/>
      <c r="D19" s="16" t="s">
        <v>209</v>
      </c>
      <c r="E19" s="108">
        <v>13245.12</v>
      </c>
      <c r="F19" s="108">
        <f t="shared" si="0"/>
        <v>16026.5952</v>
      </c>
    </row>
    <row r="20" spans="3:12" ht="13" x14ac:dyDescent="0.3">
      <c r="C20" s="18"/>
      <c r="D20" s="19" t="s">
        <v>9</v>
      </c>
      <c r="E20" s="20">
        <f>+E18+E19</f>
        <v>120171.87</v>
      </c>
      <c r="F20" s="20">
        <f t="shared" si="0"/>
        <v>145407.9627</v>
      </c>
      <c r="L20" s="11"/>
    </row>
    <row r="21" spans="3:12" x14ac:dyDescent="0.25">
      <c r="C21" s="13" t="s">
        <v>10</v>
      </c>
      <c r="D21" s="111" t="s">
        <v>74</v>
      </c>
      <c r="E21" s="110">
        <v>2365.1999999999998</v>
      </c>
      <c r="F21" s="108">
        <f t="shared" si="0"/>
        <v>2861.8919999999998</v>
      </c>
    </row>
    <row r="22" spans="3:12" x14ac:dyDescent="0.25">
      <c r="C22" s="15"/>
      <c r="D22" s="107" t="s">
        <v>210</v>
      </c>
      <c r="E22" s="108">
        <v>2430.9</v>
      </c>
      <c r="F22" s="108">
        <f t="shared" si="0"/>
        <v>2941.3890000000001</v>
      </c>
    </row>
    <row r="23" spans="3:12" ht="13" x14ac:dyDescent="0.3">
      <c r="C23" s="18"/>
      <c r="D23" s="19" t="s">
        <v>9</v>
      </c>
      <c r="E23" s="20">
        <f>+E21+E22</f>
        <v>4796.1000000000004</v>
      </c>
      <c r="F23" s="20">
        <f t="shared" si="0"/>
        <v>5803.2809999999999</v>
      </c>
      <c r="L23" s="11"/>
    </row>
    <row r="24" spans="3:12" x14ac:dyDescent="0.25">
      <c r="C24" s="15" t="s">
        <v>13</v>
      </c>
      <c r="D24" s="111" t="s">
        <v>211</v>
      </c>
      <c r="E24" s="110">
        <v>11239.18</v>
      </c>
      <c r="F24" s="108">
        <f t="shared" si="0"/>
        <v>13599.407800000001</v>
      </c>
      <c r="L24" s="21"/>
    </row>
    <row r="25" spans="3:12" x14ac:dyDescent="0.25">
      <c r="C25" s="15"/>
      <c r="D25" s="107" t="s">
        <v>212</v>
      </c>
      <c r="E25" s="108">
        <v>49048.37</v>
      </c>
      <c r="F25" s="108">
        <f t="shared" si="0"/>
        <v>59348.527699999999</v>
      </c>
      <c r="L25" s="21"/>
    </row>
    <row r="26" spans="3:12" x14ac:dyDescent="0.25">
      <c r="C26" s="15"/>
      <c r="D26" s="107" t="s">
        <v>213</v>
      </c>
      <c r="E26" s="108">
        <v>8137.5</v>
      </c>
      <c r="F26" s="108">
        <f t="shared" si="0"/>
        <v>9846.375</v>
      </c>
      <c r="L26" s="21"/>
    </row>
    <row r="27" spans="3:12" x14ac:dyDescent="0.25">
      <c r="C27" s="15"/>
      <c r="D27" s="107" t="s">
        <v>214</v>
      </c>
      <c r="E27" s="108">
        <v>2945</v>
      </c>
      <c r="F27" s="108">
        <f t="shared" si="0"/>
        <v>3563.45</v>
      </c>
      <c r="L27" s="21"/>
    </row>
    <row r="28" spans="3:12" x14ac:dyDescent="0.25">
      <c r="C28" s="15"/>
      <c r="D28" s="107" t="s">
        <v>215</v>
      </c>
      <c r="E28" s="108">
        <v>47731.25</v>
      </c>
      <c r="F28" s="108">
        <f t="shared" si="0"/>
        <v>57754.8125</v>
      </c>
      <c r="L28" s="21"/>
    </row>
    <row r="29" spans="3:12" ht="13" x14ac:dyDescent="0.3">
      <c r="C29" s="18"/>
      <c r="D29" s="19" t="s">
        <v>9</v>
      </c>
      <c r="E29" s="20">
        <f>SUM(E24:E28)</f>
        <v>119101.3</v>
      </c>
      <c r="F29" s="20">
        <f t="shared" si="0"/>
        <v>144112.573</v>
      </c>
      <c r="L29" s="11"/>
    </row>
    <row r="30" spans="3:12" x14ac:dyDescent="0.25">
      <c r="C30" s="15" t="s">
        <v>14</v>
      </c>
      <c r="D30" s="111" t="s">
        <v>216</v>
      </c>
      <c r="E30" s="110">
        <v>67947.45</v>
      </c>
      <c r="F30" s="108">
        <f t="shared" si="0"/>
        <v>82216.414499999999</v>
      </c>
      <c r="L30" s="22"/>
    </row>
    <row r="31" spans="3:12" x14ac:dyDescent="0.25">
      <c r="C31" s="15"/>
      <c r="D31" s="107" t="s">
        <v>73</v>
      </c>
      <c r="E31" s="108">
        <v>27956.34</v>
      </c>
      <c r="F31" s="108">
        <f t="shared" si="0"/>
        <v>33827.171399999999</v>
      </c>
      <c r="L31" s="11"/>
    </row>
    <row r="32" spans="3:12" x14ac:dyDescent="0.25">
      <c r="C32" s="15"/>
      <c r="D32" s="107" t="s">
        <v>69</v>
      </c>
      <c r="E32" s="108">
        <v>64685.43</v>
      </c>
      <c r="F32" s="108">
        <f t="shared" si="0"/>
        <v>78269.370299999995</v>
      </c>
    </row>
    <row r="33" spans="3:12" x14ac:dyDescent="0.25">
      <c r="C33" s="15"/>
      <c r="D33" s="107" t="s">
        <v>217</v>
      </c>
      <c r="E33" s="108">
        <v>29808.32</v>
      </c>
      <c r="F33" s="108">
        <f t="shared" si="0"/>
        <v>36068.067199999998</v>
      </c>
    </row>
    <row r="34" spans="3:12" ht="13" x14ac:dyDescent="0.3">
      <c r="C34" s="18"/>
      <c r="D34" s="19" t="s">
        <v>9</v>
      </c>
      <c r="E34" s="20">
        <f>SUM(E30)+E31+E32+E33</f>
        <v>190397.54</v>
      </c>
      <c r="F34" s="20">
        <f t="shared" si="0"/>
        <v>230381.02340000001</v>
      </c>
    </row>
    <row r="35" spans="3:12" x14ac:dyDescent="0.25">
      <c r="E35" s="23"/>
      <c r="F35" s="108">
        <f t="shared" si="0"/>
        <v>0</v>
      </c>
    </row>
    <row r="36" spans="3:12" ht="13" x14ac:dyDescent="0.3">
      <c r="C36" s="24" t="s">
        <v>15</v>
      </c>
      <c r="D36" s="25"/>
      <c r="E36" s="26">
        <f>+E13+E17+E20+E29+E34+E23</f>
        <v>552086.89</v>
      </c>
      <c r="F36" s="20">
        <f t="shared" si="0"/>
        <v>668025.13690000004</v>
      </c>
    </row>
    <row r="37" spans="3:12" x14ac:dyDescent="0.25">
      <c r="E37" s="23"/>
    </row>
    <row r="38" spans="3:12" ht="13" x14ac:dyDescent="0.3">
      <c r="C38" s="8" t="s">
        <v>1</v>
      </c>
      <c r="D38" s="8" t="s">
        <v>16</v>
      </c>
    </row>
    <row r="40" spans="3:12" ht="13" x14ac:dyDescent="0.3">
      <c r="C40" s="9" t="s">
        <v>3</v>
      </c>
      <c r="D40" s="9" t="s">
        <v>4</v>
      </c>
      <c r="E40" s="10" t="s">
        <v>5</v>
      </c>
      <c r="F40" s="106" t="s">
        <v>206</v>
      </c>
    </row>
    <row r="41" spans="3:12" x14ac:dyDescent="0.25">
      <c r="C41" s="13" t="s">
        <v>6</v>
      </c>
      <c r="D41" s="111" t="s">
        <v>17</v>
      </c>
      <c r="E41" s="110">
        <v>126848.91</v>
      </c>
      <c r="F41" s="108">
        <f t="shared" ref="F41:F60" si="1">E41*1.21</f>
        <v>153487.18109999999</v>
      </c>
    </row>
    <row r="42" spans="3:12" x14ac:dyDescent="0.25">
      <c r="C42" s="15"/>
      <c r="D42" s="107" t="s">
        <v>218</v>
      </c>
      <c r="E42" s="108">
        <v>710.64</v>
      </c>
      <c r="F42" s="108">
        <f t="shared" si="1"/>
        <v>859.87439999999992</v>
      </c>
    </row>
    <row r="43" spans="3:12" x14ac:dyDescent="0.25">
      <c r="C43" s="15"/>
      <c r="D43" s="107" t="s">
        <v>18</v>
      </c>
      <c r="E43" s="108">
        <v>11449.2</v>
      </c>
      <c r="F43" s="108">
        <f t="shared" si="1"/>
        <v>13853.532000000001</v>
      </c>
      <c r="L43" s="27"/>
    </row>
    <row r="44" spans="3:12" ht="13" x14ac:dyDescent="0.3">
      <c r="C44" s="18"/>
      <c r="D44" s="19" t="s">
        <v>9</v>
      </c>
      <c r="E44" s="20">
        <f>SUM(E41:E43)</f>
        <v>139008.75</v>
      </c>
      <c r="F44" s="26">
        <f t="shared" si="1"/>
        <v>168200.58749999999</v>
      </c>
    </row>
    <row r="45" spans="3:12" x14ac:dyDescent="0.25">
      <c r="C45" s="13" t="s">
        <v>11</v>
      </c>
      <c r="D45" s="111" t="s">
        <v>219</v>
      </c>
      <c r="E45" s="110">
        <v>35872.199999999997</v>
      </c>
      <c r="F45" s="108">
        <f t="shared" si="1"/>
        <v>43405.361999999994</v>
      </c>
    </row>
    <row r="46" spans="3:12" ht="13" x14ac:dyDescent="0.3">
      <c r="C46" s="18"/>
      <c r="D46" s="19" t="s">
        <v>9</v>
      </c>
      <c r="E46" s="20">
        <f>SUM(E45:E45)</f>
        <v>35872.199999999997</v>
      </c>
      <c r="F46" s="26">
        <f t="shared" si="1"/>
        <v>43405.361999999994</v>
      </c>
    </row>
    <row r="47" spans="3:12" x14ac:dyDescent="0.25">
      <c r="C47" s="14" t="s">
        <v>19</v>
      </c>
      <c r="D47" s="112" t="s">
        <v>220</v>
      </c>
      <c r="E47" s="110">
        <v>49557.440000000002</v>
      </c>
      <c r="F47" s="110">
        <f t="shared" si="1"/>
        <v>59964.502399999998</v>
      </c>
    </row>
    <row r="48" spans="3:12" ht="13" x14ac:dyDescent="0.3">
      <c r="C48" s="28"/>
      <c r="D48" s="29" t="s">
        <v>9</v>
      </c>
      <c r="E48" s="20">
        <f>+SUM(E47)</f>
        <v>49557.440000000002</v>
      </c>
      <c r="F48" s="26">
        <f t="shared" si="1"/>
        <v>59964.502399999998</v>
      </c>
    </row>
    <row r="49" spans="3:6" x14ac:dyDescent="0.25">
      <c r="C49" s="14" t="s">
        <v>14</v>
      </c>
      <c r="D49" s="111" t="s">
        <v>83</v>
      </c>
      <c r="E49" s="110">
        <v>75028.02</v>
      </c>
      <c r="F49" s="108">
        <f t="shared" si="1"/>
        <v>90783.904200000004</v>
      </c>
    </row>
    <row r="50" spans="3:6" ht="13" x14ac:dyDescent="0.3">
      <c r="C50" s="28"/>
      <c r="D50" s="29" t="s">
        <v>9</v>
      </c>
      <c r="E50" s="20">
        <f>+SUM(E49:E49)</f>
        <v>75028.02</v>
      </c>
      <c r="F50" s="26">
        <f t="shared" si="1"/>
        <v>90783.904200000004</v>
      </c>
    </row>
    <row r="51" spans="3:6" x14ac:dyDescent="0.25">
      <c r="C51" s="14" t="s">
        <v>13</v>
      </c>
      <c r="D51" s="111" t="s">
        <v>221</v>
      </c>
      <c r="E51" s="110">
        <v>131663.59</v>
      </c>
      <c r="F51" s="108">
        <f t="shared" si="1"/>
        <v>159312.94389999998</v>
      </c>
    </row>
    <row r="52" spans="3:6" x14ac:dyDescent="0.25">
      <c r="C52" s="16"/>
      <c r="D52" s="107" t="s">
        <v>222</v>
      </c>
      <c r="E52" s="108">
        <v>22767.55</v>
      </c>
      <c r="F52" s="108">
        <f t="shared" si="1"/>
        <v>27548.735499999999</v>
      </c>
    </row>
    <row r="53" spans="3:6" x14ac:dyDescent="0.25">
      <c r="C53" s="16"/>
      <c r="D53" s="107" t="s">
        <v>223</v>
      </c>
      <c r="E53" s="108">
        <v>52698.66</v>
      </c>
      <c r="F53" s="108">
        <f t="shared" si="1"/>
        <v>63765.378600000004</v>
      </c>
    </row>
    <row r="54" spans="3:6" x14ac:dyDescent="0.25">
      <c r="C54" s="16"/>
      <c r="D54" s="107" t="s">
        <v>20</v>
      </c>
      <c r="E54" s="108">
        <v>331.7</v>
      </c>
      <c r="F54" s="108">
        <f t="shared" si="1"/>
        <v>401.35699999999997</v>
      </c>
    </row>
    <row r="55" spans="3:6" x14ac:dyDescent="0.25">
      <c r="C55" s="16"/>
      <c r="D55" s="107" t="s">
        <v>224</v>
      </c>
      <c r="E55" s="108">
        <v>12121</v>
      </c>
      <c r="F55" s="108">
        <f t="shared" si="1"/>
        <v>14666.41</v>
      </c>
    </row>
    <row r="56" spans="3:6" x14ac:dyDescent="0.25">
      <c r="C56" s="16"/>
      <c r="D56" s="107" t="s">
        <v>225</v>
      </c>
      <c r="E56" s="108">
        <v>4913.62</v>
      </c>
      <c r="F56" s="108">
        <f t="shared" si="1"/>
        <v>5945.4802</v>
      </c>
    </row>
    <row r="57" spans="3:6" x14ac:dyDescent="0.25">
      <c r="C57" s="16"/>
      <c r="D57" s="107" t="s">
        <v>226</v>
      </c>
      <c r="E57" s="108">
        <v>10142.549999999999</v>
      </c>
      <c r="F57" s="108">
        <f t="shared" si="1"/>
        <v>12272.485499999999</v>
      </c>
    </row>
    <row r="58" spans="3:6" ht="13" x14ac:dyDescent="0.3">
      <c r="C58" s="28"/>
      <c r="D58" s="29" t="s">
        <v>9</v>
      </c>
      <c r="E58" s="20">
        <f>+SUM(E51:E57)</f>
        <v>234638.66999999998</v>
      </c>
      <c r="F58" s="26">
        <f t="shared" si="1"/>
        <v>283912.79069999995</v>
      </c>
    </row>
    <row r="59" spans="3:6" x14ac:dyDescent="0.25">
      <c r="E59" s="23"/>
    </row>
    <row r="60" spans="3:6" ht="13" x14ac:dyDescent="0.3">
      <c r="C60" s="24" t="s">
        <v>21</v>
      </c>
      <c r="D60" s="25"/>
      <c r="E60" s="26">
        <f>+E44+E46+E48+E50+E58</f>
        <v>534105.08000000007</v>
      </c>
      <c r="F60" s="26">
        <f t="shared" si="1"/>
        <v>646267.1468000001</v>
      </c>
    </row>
    <row r="61" spans="3:6" ht="13" x14ac:dyDescent="0.3">
      <c r="C61" s="8" t="s">
        <v>1</v>
      </c>
      <c r="D61" s="8" t="s">
        <v>22</v>
      </c>
    </row>
    <row r="63" spans="3:6" ht="13" x14ac:dyDescent="0.3">
      <c r="C63" s="9" t="s">
        <v>3</v>
      </c>
      <c r="D63" s="9" t="s">
        <v>4</v>
      </c>
      <c r="E63" s="10" t="s">
        <v>5</v>
      </c>
      <c r="F63" s="106" t="s">
        <v>206</v>
      </c>
    </row>
    <row r="64" spans="3:6" x14ac:dyDescent="0.25">
      <c r="C64" s="13" t="s">
        <v>204</v>
      </c>
      <c r="D64" s="111" t="s">
        <v>227</v>
      </c>
      <c r="E64" s="110">
        <v>29000.5</v>
      </c>
      <c r="F64" s="108">
        <f t="shared" ref="F64:F72" si="2">E64*1.21</f>
        <v>35090.604999999996</v>
      </c>
    </row>
    <row r="65" spans="3:236" x14ac:dyDescent="0.25">
      <c r="C65" s="15"/>
      <c r="D65" s="107" t="s">
        <v>228</v>
      </c>
      <c r="E65" s="108">
        <v>27418</v>
      </c>
      <c r="F65" s="108">
        <f t="shared" si="2"/>
        <v>33175.78</v>
      </c>
    </row>
    <row r="66" spans="3:236" ht="13" x14ac:dyDescent="0.3">
      <c r="C66" s="18"/>
      <c r="D66" s="19" t="s">
        <v>9</v>
      </c>
      <c r="E66" s="20">
        <f>SUM(E64:E65)</f>
        <v>56418.5</v>
      </c>
      <c r="F66" s="26">
        <f t="shared" si="2"/>
        <v>68266.384999999995</v>
      </c>
    </row>
    <row r="67" spans="3:236" x14ac:dyDescent="0.25">
      <c r="C67" s="13" t="s">
        <v>6</v>
      </c>
      <c r="D67" s="111" t="s">
        <v>23</v>
      </c>
      <c r="E67" s="110">
        <v>102586.73</v>
      </c>
      <c r="F67" s="108">
        <f t="shared" si="2"/>
        <v>124129.94329999998</v>
      </c>
    </row>
    <row r="68" spans="3:236" ht="13" x14ac:dyDescent="0.3">
      <c r="C68" s="18"/>
      <c r="D68" s="19" t="s">
        <v>9</v>
      </c>
      <c r="E68" s="20">
        <f>SUM(E67:E67)</f>
        <v>102586.73</v>
      </c>
      <c r="F68" s="26">
        <f t="shared" si="2"/>
        <v>124129.94329999998</v>
      </c>
    </row>
    <row r="69" spans="3:236" x14ac:dyDescent="0.25">
      <c r="C69" s="13" t="s">
        <v>11</v>
      </c>
      <c r="D69" s="111" t="s">
        <v>87</v>
      </c>
      <c r="E69" s="110">
        <v>41944.88</v>
      </c>
      <c r="F69" s="108">
        <f t="shared" si="2"/>
        <v>50753.304799999998</v>
      </c>
    </row>
    <row r="70" spans="3:236" x14ac:dyDescent="0.25">
      <c r="C70" s="15"/>
      <c r="D70" s="107" t="s">
        <v>89</v>
      </c>
      <c r="E70" s="108">
        <v>16753.5</v>
      </c>
      <c r="F70" s="108">
        <f t="shared" si="2"/>
        <v>20271.735000000001</v>
      </c>
    </row>
    <row r="71" spans="3:236" x14ac:dyDescent="0.25">
      <c r="C71" s="15"/>
      <c r="D71" s="107" t="s">
        <v>91</v>
      </c>
      <c r="E71" s="108">
        <v>211554</v>
      </c>
      <c r="F71" s="108">
        <f t="shared" si="2"/>
        <v>255980.34</v>
      </c>
    </row>
    <row r="72" spans="3:236" ht="13" x14ac:dyDescent="0.3">
      <c r="C72" s="18"/>
      <c r="D72" s="19" t="s">
        <v>9</v>
      </c>
      <c r="E72" s="20">
        <f>SUM(E69:E71)</f>
        <v>270252.38</v>
      </c>
      <c r="F72" s="26">
        <f t="shared" si="2"/>
        <v>327005.3798</v>
      </c>
    </row>
    <row r="73" spans="3:236" s="11" customFormat="1" ht="13" x14ac:dyDescent="0.3">
      <c r="C73" s="31"/>
      <c r="D73" s="32"/>
      <c r="E73" s="33"/>
    </row>
    <row r="74" spans="3:236" ht="13" x14ac:dyDescent="0.3">
      <c r="C74" s="24" t="s">
        <v>24</v>
      </c>
      <c r="D74" s="25"/>
      <c r="E74" s="113">
        <f>+E66+E68+E72</f>
        <v>429257.61</v>
      </c>
      <c r="F74" s="26">
        <f t="shared" ref="F74" si="3">E74*1.21</f>
        <v>519401.70809999999</v>
      </c>
    </row>
    <row r="76" spans="3:236" ht="13" x14ac:dyDescent="0.3">
      <c r="C76" s="8" t="s">
        <v>1</v>
      </c>
      <c r="D76" s="8" t="s">
        <v>25</v>
      </c>
    </row>
    <row r="78" spans="3:236" ht="13" x14ac:dyDescent="0.3">
      <c r="C78" s="9" t="s">
        <v>3</v>
      </c>
      <c r="D78" s="9" t="s">
        <v>4</v>
      </c>
      <c r="E78" s="10" t="s">
        <v>5</v>
      </c>
    </row>
    <row r="79" spans="3:236" hidden="1" x14ac:dyDescent="0.25">
      <c r="C79" s="13" t="s">
        <v>11</v>
      </c>
      <c r="D79" s="14" t="s">
        <v>26</v>
      </c>
      <c r="E79" s="34"/>
    </row>
    <row r="80" spans="3:236" ht="15.75" hidden="1" customHeight="1" x14ac:dyDescent="0.3">
      <c r="C80" s="18"/>
      <c r="D80" s="19" t="s">
        <v>9</v>
      </c>
      <c r="E80" s="20">
        <f>SUM(E79:E79)</f>
        <v>0</v>
      </c>
      <c r="IB80" s="27" t="e">
        <f>SUM(#REF!)</f>
        <v>#REF!</v>
      </c>
    </row>
    <row r="81" spans="3:5" hidden="1" x14ac:dyDescent="0.25">
      <c r="C81" s="14" t="s">
        <v>19</v>
      </c>
      <c r="D81" s="30" t="s">
        <v>27</v>
      </c>
      <c r="E81" s="35"/>
    </row>
    <row r="82" spans="3:5" ht="13" hidden="1" x14ac:dyDescent="0.3">
      <c r="C82" s="28"/>
      <c r="D82" s="19" t="s">
        <v>9</v>
      </c>
      <c r="E82" s="20">
        <f>SUM(E81:E81)</f>
        <v>0</v>
      </c>
    </row>
    <row r="83" spans="3:5" hidden="1" x14ac:dyDescent="0.25">
      <c r="C83" s="14" t="s">
        <v>14</v>
      </c>
      <c r="D83" s="30" t="s">
        <v>28</v>
      </c>
      <c r="E83" s="35"/>
    </row>
    <row r="84" spans="3:5" ht="13" hidden="1" x14ac:dyDescent="0.3">
      <c r="C84" s="28"/>
      <c r="D84" s="19" t="s">
        <v>9</v>
      </c>
      <c r="E84" s="20">
        <f>SUM(E83:E83)</f>
        <v>0</v>
      </c>
    </row>
    <row r="85" spans="3:5" ht="7.5" hidden="1" customHeight="1" x14ac:dyDescent="0.25">
      <c r="E85" s="23"/>
    </row>
    <row r="86" spans="3:5" ht="7.5" hidden="1" customHeight="1" x14ac:dyDescent="0.25">
      <c r="E86" s="23"/>
    </row>
    <row r="87" spans="3:5" ht="13" hidden="1" x14ac:dyDescent="0.3">
      <c r="C87" s="24" t="s">
        <v>29</v>
      </c>
      <c r="D87" s="25"/>
      <c r="E87" s="26">
        <f>+E80+E82+E84</f>
        <v>0</v>
      </c>
    </row>
    <row r="88" spans="3:5" ht="6" hidden="1" customHeight="1" x14ac:dyDescent="0.25"/>
    <row r="89" spans="3:5" ht="13" hidden="1" x14ac:dyDescent="0.3">
      <c r="C89" s="8" t="s">
        <v>1</v>
      </c>
      <c r="D89" s="8" t="s">
        <v>30</v>
      </c>
    </row>
    <row r="90" spans="3:5" ht="4.5" hidden="1" customHeight="1" x14ac:dyDescent="0.25"/>
    <row r="91" spans="3:5" ht="13" hidden="1" x14ac:dyDescent="0.3">
      <c r="C91" s="9" t="s">
        <v>3</v>
      </c>
      <c r="D91" s="9" t="s">
        <v>4</v>
      </c>
      <c r="E91" s="10" t="s">
        <v>5</v>
      </c>
    </row>
    <row r="92" spans="3:5" hidden="1" x14ac:dyDescent="0.25">
      <c r="C92" s="14" t="s">
        <v>11</v>
      </c>
      <c r="D92" s="14" t="s">
        <v>31</v>
      </c>
      <c r="E92" s="34"/>
    </row>
    <row r="93" spans="3:5" ht="13" hidden="1" x14ac:dyDescent="0.3">
      <c r="C93" s="28"/>
      <c r="D93" s="29" t="s">
        <v>9</v>
      </c>
      <c r="E93" s="26">
        <f>SUM(E92:E92)</f>
        <v>0</v>
      </c>
    </row>
    <row r="94" spans="3:5" hidden="1" x14ac:dyDescent="0.25">
      <c r="C94" s="14" t="s">
        <v>19</v>
      </c>
      <c r="D94" s="14" t="s">
        <v>32</v>
      </c>
      <c r="E94" s="34"/>
    </row>
    <row r="95" spans="3:5" ht="13" x14ac:dyDescent="0.3">
      <c r="C95" s="28"/>
      <c r="D95" s="29" t="s">
        <v>9</v>
      </c>
      <c r="E95" s="26">
        <f>SUM(E94:E94)</f>
        <v>0</v>
      </c>
    </row>
    <row r="96" spans="3:5" x14ac:dyDescent="0.25">
      <c r="C96" s="14" t="s">
        <v>10</v>
      </c>
      <c r="D96" s="14" t="s">
        <v>33</v>
      </c>
      <c r="E96" s="34"/>
    </row>
    <row r="97" spans="3:7" ht="13" x14ac:dyDescent="0.3">
      <c r="C97" s="28"/>
      <c r="D97" s="29" t="s">
        <v>9</v>
      </c>
      <c r="E97" s="26">
        <f>SUM(E96:E96)</f>
        <v>0</v>
      </c>
    </row>
    <row r="98" spans="3:7" x14ac:dyDescent="0.25">
      <c r="E98" s="23"/>
    </row>
    <row r="99" spans="3:7" ht="13" x14ac:dyDescent="0.3">
      <c r="C99" s="24" t="s">
        <v>34</v>
      </c>
      <c r="D99" s="25"/>
      <c r="E99" s="26">
        <f>+E97+E95+E93</f>
        <v>0</v>
      </c>
    </row>
    <row r="101" spans="3:7" x14ac:dyDescent="0.25">
      <c r="E101" s="36"/>
      <c r="F101" s="11"/>
      <c r="G101" s="11"/>
    </row>
    <row r="102" spans="3:7" ht="13" x14ac:dyDescent="0.3">
      <c r="C102" s="8" t="s">
        <v>1</v>
      </c>
      <c r="D102" s="8" t="s">
        <v>35</v>
      </c>
      <c r="E102" s="36"/>
      <c r="F102" s="11"/>
      <c r="G102" s="11"/>
    </row>
    <row r="104" spans="3:7" ht="13" x14ac:dyDescent="0.3">
      <c r="C104" s="9" t="s">
        <v>3</v>
      </c>
      <c r="D104" s="9" t="s">
        <v>4</v>
      </c>
      <c r="E104" s="10" t="s">
        <v>5</v>
      </c>
      <c r="F104" s="106" t="s">
        <v>206</v>
      </c>
    </row>
    <row r="105" spans="3:7" x14ac:dyDescent="0.25">
      <c r="C105" s="13" t="s">
        <v>36</v>
      </c>
      <c r="D105" s="111" t="s">
        <v>229</v>
      </c>
      <c r="E105" s="110">
        <v>201132.31</v>
      </c>
      <c r="F105" s="108">
        <f t="shared" ref="F105:F113" si="4">E105*1.21</f>
        <v>243370.09509999998</v>
      </c>
    </row>
    <row r="106" spans="3:7" x14ac:dyDescent="0.25">
      <c r="C106" s="15"/>
      <c r="D106" s="107" t="s">
        <v>230</v>
      </c>
      <c r="E106" s="108">
        <v>21000</v>
      </c>
      <c r="F106" s="108">
        <f t="shared" si="4"/>
        <v>25410</v>
      </c>
    </row>
    <row r="107" spans="3:7" ht="13" x14ac:dyDescent="0.3">
      <c r="C107" s="18"/>
      <c r="D107" s="19" t="s">
        <v>9</v>
      </c>
      <c r="E107" s="26">
        <f>SUM(E105:E106)</f>
        <v>222132.31</v>
      </c>
      <c r="F107" s="26">
        <f t="shared" si="4"/>
        <v>268780.09509999998</v>
      </c>
    </row>
    <row r="108" spans="3:7" x14ac:dyDescent="0.25">
      <c r="C108" s="13" t="s">
        <v>10</v>
      </c>
      <c r="D108" s="111" t="s">
        <v>68</v>
      </c>
      <c r="E108" s="110">
        <v>28424.44</v>
      </c>
      <c r="F108" s="108">
        <f t="shared" si="4"/>
        <v>34393.572399999997</v>
      </c>
    </row>
    <row r="109" spans="3:7" ht="13" x14ac:dyDescent="0.3">
      <c r="C109" s="18"/>
      <c r="D109" s="19" t="s">
        <v>9</v>
      </c>
      <c r="E109" s="26">
        <f>SUM(E108:E108)</f>
        <v>28424.44</v>
      </c>
      <c r="F109" s="26">
        <f t="shared" si="4"/>
        <v>34393.572399999997</v>
      </c>
    </row>
    <row r="110" spans="3:7" x14ac:dyDescent="0.25">
      <c r="C110" s="15" t="s">
        <v>13</v>
      </c>
      <c r="D110" s="111" t="s">
        <v>231</v>
      </c>
      <c r="E110" s="110">
        <v>28142.49</v>
      </c>
      <c r="F110" s="108">
        <f t="shared" si="4"/>
        <v>34052.412900000003</v>
      </c>
    </row>
    <row r="111" spans="3:7" ht="13" x14ac:dyDescent="0.3">
      <c r="C111" s="18"/>
      <c r="D111" s="19" t="s">
        <v>9</v>
      </c>
      <c r="E111" s="26">
        <f>SUM(E110)</f>
        <v>28142.49</v>
      </c>
      <c r="F111" s="26">
        <f t="shared" si="4"/>
        <v>34052.412900000003</v>
      </c>
    </row>
    <row r="112" spans="3:7" x14ac:dyDescent="0.25">
      <c r="E112" s="23"/>
      <c r="F112" s="108"/>
    </row>
    <row r="113" spans="3:6" ht="13" x14ac:dyDescent="0.3">
      <c r="C113" s="24" t="s">
        <v>39</v>
      </c>
      <c r="D113" s="25"/>
      <c r="E113" s="26">
        <f>+E107+E111+E109</f>
        <v>278699.24</v>
      </c>
      <c r="F113" s="114">
        <f t="shared" si="4"/>
        <v>337226.08039999998</v>
      </c>
    </row>
    <row r="115" spans="3:6" ht="13" x14ac:dyDescent="0.3">
      <c r="C115" s="8" t="s">
        <v>1</v>
      </c>
      <c r="D115" s="8" t="s">
        <v>40</v>
      </c>
    </row>
    <row r="117" spans="3:6" ht="13" x14ac:dyDescent="0.3">
      <c r="C117" s="9" t="s">
        <v>3</v>
      </c>
      <c r="D117" s="9" t="s">
        <v>4</v>
      </c>
      <c r="E117" s="10" t="s">
        <v>5</v>
      </c>
    </row>
    <row r="118" spans="3:6" x14ac:dyDescent="0.25">
      <c r="C118" s="13" t="s">
        <v>10</v>
      </c>
      <c r="D118" s="16" t="s">
        <v>41</v>
      </c>
      <c r="E118" s="38"/>
    </row>
    <row r="119" spans="3:6" ht="13" x14ac:dyDescent="0.3">
      <c r="C119" s="18"/>
      <c r="D119" s="19" t="s">
        <v>9</v>
      </c>
      <c r="E119" s="26">
        <f>+E118</f>
        <v>0</v>
      </c>
    </row>
    <row r="120" spans="3:6" x14ac:dyDescent="0.25">
      <c r="E120" s="23"/>
    </row>
    <row r="121" spans="3:6" ht="13" x14ac:dyDescent="0.3">
      <c r="C121" s="24" t="s">
        <v>42</v>
      </c>
      <c r="D121" s="25"/>
      <c r="E121" s="26">
        <f>+E119</f>
        <v>0</v>
      </c>
    </row>
    <row r="122" spans="3:6" x14ac:dyDescent="0.25">
      <c r="E122" s="23"/>
    </row>
    <row r="123" spans="3:6" ht="13" x14ac:dyDescent="0.3">
      <c r="C123" s="8" t="s">
        <v>1</v>
      </c>
      <c r="D123" s="8" t="s">
        <v>43</v>
      </c>
    </row>
    <row r="125" spans="3:6" ht="13" x14ac:dyDescent="0.3">
      <c r="C125" s="9" t="s">
        <v>3</v>
      </c>
      <c r="D125" s="9" t="s">
        <v>4</v>
      </c>
      <c r="E125" s="10" t="s">
        <v>5</v>
      </c>
      <c r="F125" s="106" t="s">
        <v>206</v>
      </c>
    </row>
    <row r="126" spans="3:6" x14ac:dyDescent="0.25">
      <c r="C126" s="13" t="s">
        <v>14</v>
      </c>
      <c r="D126" s="16" t="s">
        <v>45</v>
      </c>
      <c r="E126" s="110">
        <v>39632.76</v>
      </c>
      <c r="F126" s="108">
        <f t="shared" ref="F126:F130" si="5">E126*1.21</f>
        <v>47955.639600000002</v>
      </c>
    </row>
    <row r="127" spans="3:6" x14ac:dyDescent="0.25">
      <c r="C127" s="15"/>
      <c r="D127" s="16" t="s">
        <v>44</v>
      </c>
      <c r="E127" s="108">
        <v>129999.67999999999</v>
      </c>
      <c r="F127" s="108">
        <f t="shared" si="5"/>
        <v>157299.61279999997</v>
      </c>
    </row>
    <row r="128" spans="3:6" ht="13" x14ac:dyDescent="0.3">
      <c r="C128" s="18"/>
      <c r="D128" s="19" t="s">
        <v>9</v>
      </c>
      <c r="E128" s="26">
        <f>+SUM(E126:E127)</f>
        <v>169632.44</v>
      </c>
      <c r="F128" s="114">
        <f t="shared" si="5"/>
        <v>205255.2524</v>
      </c>
    </row>
    <row r="129" spans="3:6" x14ac:dyDescent="0.25">
      <c r="C129" s="13" t="s">
        <v>13</v>
      </c>
      <c r="D129" s="16" t="s">
        <v>232</v>
      </c>
      <c r="E129" s="110">
        <v>33619.5</v>
      </c>
      <c r="F129" s="108">
        <f t="shared" si="5"/>
        <v>40679.595000000001</v>
      </c>
    </row>
    <row r="130" spans="3:6" ht="13" x14ac:dyDescent="0.3">
      <c r="C130" s="18"/>
      <c r="D130" s="19" t="s">
        <v>9</v>
      </c>
      <c r="E130" s="26">
        <f>+E129</f>
        <v>33619.5</v>
      </c>
      <c r="F130" s="114">
        <f t="shared" si="5"/>
        <v>40679.595000000001</v>
      </c>
    </row>
    <row r="131" spans="3:6" x14ac:dyDescent="0.25">
      <c r="E131" s="23"/>
    </row>
    <row r="132" spans="3:6" ht="13" x14ac:dyDescent="0.3">
      <c r="C132" s="24" t="s">
        <v>46</v>
      </c>
      <c r="D132" s="25"/>
      <c r="E132" s="26">
        <f>+E128+E130</f>
        <v>203251.94</v>
      </c>
      <c r="F132" s="114">
        <f t="shared" ref="F132" si="6">E132*1.21</f>
        <v>245934.8474</v>
      </c>
    </row>
    <row r="133" spans="3:6" x14ac:dyDescent="0.25">
      <c r="E133" s="23"/>
    </row>
    <row r="134" spans="3:6" ht="13" x14ac:dyDescent="0.3">
      <c r="C134" s="8" t="s">
        <v>1</v>
      </c>
      <c r="D134" s="8" t="s">
        <v>47</v>
      </c>
    </row>
    <row r="135" spans="3:6" x14ac:dyDescent="0.25">
      <c r="E135" s="23"/>
    </row>
    <row r="136" spans="3:6" ht="13" x14ac:dyDescent="0.3">
      <c r="C136" s="9" t="s">
        <v>3</v>
      </c>
      <c r="D136" s="9" t="s">
        <v>4</v>
      </c>
      <c r="E136" s="10" t="s">
        <v>5</v>
      </c>
      <c r="F136" s="106" t="s">
        <v>206</v>
      </c>
    </row>
    <row r="137" spans="3:6" x14ac:dyDescent="0.25">
      <c r="C137" s="13" t="s">
        <v>14</v>
      </c>
      <c r="D137" s="16" t="s">
        <v>48</v>
      </c>
      <c r="E137" s="110">
        <v>74266.47</v>
      </c>
      <c r="F137" s="108">
        <f t="shared" ref="F137:F143" si="7">E137*1.21</f>
        <v>89862.428700000004</v>
      </c>
    </row>
    <row r="138" spans="3:6" x14ac:dyDescent="0.25">
      <c r="C138" s="15"/>
      <c r="D138" s="16" t="s">
        <v>47</v>
      </c>
      <c r="E138" s="108">
        <v>85832.42</v>
      </c>
      <c r="F138" s="108">
        <f t="shared" si="7"/>
        <v>103857.2282</v>
      </c>
    </row>
    <row r="139" spans="3:6" x14ac:dyDescent="0.25">
      <c r="C139" s="15"/>
      <c r="D139" s="16" t="s">
        <v>233</v>
      </c>
      <c r="E139" s="108">
        <v>1317.5</v>
      </c>
      <c r="F139" s="108">
        <f t="shared" si="7"/>
        <v>1594.175</v>
      </c>
    </row>
    <row r="140" spans="3:6" ht="13" x14ac:dyDescent="0.3">
      <c r="C140" s="15"/>
      <c r="D140" s="19" t="s">
        <v>9</v>
      </c>
      <c r="E140" s="26">
        <f>+SUM(E136:E139)</f>
        <v>161416.39000000001</v>
      </c>
      <c r="F140" s="114">
        <f t="shared" si="7"/>
        <v>195313.83190000002</v>
      </c>
    </row>
    <row r="141" spans="3:6" x14ac:dyDescent="0.25">
      <c r="C141" s="13" t="s">
        <v>13</v>
      </c>
      <c r="D141" s="111" t="s">
        <v>234</v>
      </c>
      <c r="E141" s="110">
        <v>310</v>
      </c>
      <c r="F141" s="108">
        <f t="shared" si="7"/>
        <v>375.09999999999997</v>
      </c>
    </row>
    <row r="142" spans="3:6" x14ac:dyDescent="0.25">
      <c r="C142" s="15"/>
      <c r="D142" s="107" t="s">
        <v>235</v>
      </c>
      <c r="E142" s="108">
        <v>17156.560000000001</v>
      </c>
      <c r="F142" s="108">
        <f t="shared" si="7"/>
        <v>20759.437600000001</v>
      </c>
    </row>
    <row r="143" spans="3:6" ht="13" x14ac:dyDescent="0.3">
      <c r="C143" s="18"/>
      <c r="D143" s="19" t="s">
        <v>9</v>
      </c>
      <c r="E143" s="26">
        <f>+SUM(E141:E142)</f>
        <v>17466.560000000001</v>
      </c>
      <c r="F143" s="114">
        <f t="shared" si="7"/>
        <v>21134.5376</v>
      </c>
    </row>
    <row r="144" spans="3:6" x14ac:dyDescent="0.25">
      <c r="C144" s="13" t="s">
        <v>13</v>
      </c>
      <c r="D144" s="16" t="s">
        <v>49</v>
      </c>
      <c r="E144" s="38"/>
    </row>
    <row r="145" spans="3:6" ht="13" x14ac:dyDescent="0.3">
      <c r="C145" s="18"/>
      <c r="D145" s="19" t="s">
        <v>9</v>
      </c>
      <c r="E145" s="26">
        <f>+E144</f>
        <v>0</v>
      </c>
    </row>
    <row r="146" spans="3:6" x14ac:dyDescent="0.25">
      <c r="E146" s="23"/>
    </row>
    <row r="147" spans="3:6" ht="13" x14ac:dyDescent="0.3">
      <c r="C147" s="24" t="s">
        <v>50</v>
      </c>
      <c r="D147" s="25"/>
      <c r="E147" s="26">
        <f>+E143+E140</f>
        <v>178882.95</v>
      </c>
      <c r="F147" s="114">
        <f t="shared" ref="F147" si="8">E147*1.21</f>
        <v>216448.3695</v>
      </c>
    </row>
    <row r="148" spans="3:6" x14ac:dyDescent="0.25">
      <c r="E148" s="23"/>
    </row>
    <row r="149" spans="3:6" ht="13" x14ac:dyDescent="0.3">
      <c r="C149" s="8" t="s">
        <v>1</v>
      </c>
      <c r="D149" s="8" t="s">
        <v>51</v>
      </c>
    </row>
    <row r="150" spans="3:6" x14ac:dyDescent="0.25">
      <c r="E150" s="23"/>
    </row>
    <row r="151" spans="3:6" ht="13" x14ac:dyDescent="0.3">
      <c r="C151" s="9" t="s">
        <v>3</v>
      </c>
      <c r="D151" s="9" t="s">
        <v>4</v>
      </c>
      <c r="E151" s="10" t="s">
        <v>5</v>
      </c>
      <c r="F151" s="106" t="s">
        <v>206</v>
      </c>
    </row>
    <row r="152" spans="3:6" x14ac:dyDescent="0.25">
      <c r="C152" s="13" t="s">
        <v>6</v>
      </c>
      <c r="D152" s="111" t="s">
        <v>236</v>
      </c>
      <c r="E152" s="110">
        <v>27388.43</v>
      </c>
      <c r="F152" s="108">
        <f t="shared" ref="F152:F155" si="9">E152*1.21</f>
        <v>33140.0003</v>
      </c>
    </row>
    <row r="153" spans="3:6" ht="13" x14ac:dyDescent="0.3">
      <c r="C153" s="18"/>
      <c r="D153" s="19" t="s">
        <v>9</v>
      </c>
      <c r="E153" s="26">
        <f>+E152</f>
        <v>27388.43</v>
      </c>
      <c r="F153" s="114">
        <f t="shared" si="9"/>
        <v>33140.0003</v>
      </c>
    </row>
    <row r="154" spans="3:6" x14ac:dyDescent="0.25">
      <c r="C154" s="13" t="s">
        <v>14</v>
      </c>
      <c r="D154" s="16" t="s">
        <v>52</v>
      </c>
      <c r="E154" s="110">
        <v>50993.58</v>
      </c>
      <c r="F154" s="108">
        <f t="shared" si="9"/>
        <v>61702.231800000001</v>
      </c>
    </row>
    <row r="155" spans="3:6" ht="13" x14ac:dyDescent="0.3">
      <c r="C155" s="18"/>
      <c r="D155" s="19" t="s">
        <v>9</v>
      </c>
      <c r="E155" s="26">
        <f>+E154</f>
        <v>50993.58</v>
      </c>
      <c r="F155" s="114">
        <f t="shared" si="9"/>
        <v>61702.231800000001</v>
      </c>
    </row>
    <row r="156" spans="3:6" x14ac:dyDescent="0.25">
      <c r="E156" s="23"/>
    </row>
    <row r="157" spans="3:6" ht="13" x14ac:dyDescent="0.3">
      <c r="C157" s="24" t="s">
        <v>53</v>
      </c>
      <c r="D157" s="25"/>
      <c r="E157" s="26">
        <f>+E153+E155</f>
        <v>78382.010000000009</v>
      </c>
      <c r="F157" s="114">
        <f t="shared" ref="F157" si="10">E157*1.21</f>
        <v>94842.232100000008</v>
      </c>
    </row>
    <row r="158" spans="3:6" x14ac:dyDescent="0.25">
      <c r="E158" s="23"/>
    </row>
    <row r="159" spans="3:6" ht="13" x14ac:dyDescent="0.3">
      <c r="C159" s="8" t="s">
        <v>1</v>
      </c>
      <c r="D159" s="8" t="s">
        <v>237</v>
      </c>
    </row>
    <row r="160" spans="3:6" x14ac:dyDescent="0.25">
      <c r="E160" s="23"/>
    </row>
    <row r="161" spans="3:6" ht="13" x14ac:dyDescent="0.3">
      <c r="C161" s="9" t="s">
        <v>3</v>
      </c>
      <c r="D161" s="9" t="s">
        <v>4</v>
      </c>
      <c r="E161" s="10" t="s">
        <v>5</v>
      </c>
      <c r="F161" s="106" t="s">
        <v>206</v>
      </c>
    </row>
    <row r="162" spans="3:6" x14ac:dyDescent="0.25">
      <c r="C162" s="13" t="s">
        <v>13</v>
      </c>
      <c r="D162" s="111" t="s">
        <v>238</v>
      </c>
      <c r="E162" s="110">
        <v>7440</v>
      </c>
      <c r="F162" s="108">
        <f t="shared" ref="F162:F163" si="11">E162*1.21</f>
        <v>9002.4</v>
      </c>
    </row>
    <row r="163" spans="3:6" ht="13" x14ac:dyDescent="0.3">
      <c r="C163" s="18"/>
      <c r="D163" s="19" t="s">
        <v>9</v>
      </c>
      <c r="E163" s="26">
        <f>+E162</f>
        <v>7440</v>
      </c>
      <c r="F163" s="114">
        <f t="shared" si="11"/>
        <v>9002.4</v>
      </c>
    </row>
    <row r="164" spans="3:6" x14ac:dyDescent="0.25">
      <c r="E164" s="23"/>
    </row>
    <row r="165" spans="3:6" ht="13" x14ac:dyDescent="0.3">
      <c r="C165" s="24" t="s">
        <v>239</v>
      </c>
      <c r="D165" s="25"/>
      <c r="E165" s="26">
        <f>+E163</f>
        <v>7440</v>
      </c>
      <c r="F165" s="114">
        <f t="shared" ref="F165" si="12">E165*1.21</f>
        <v>9002.4</v>
      </c>
    </row>
    <row r="166" spans="3:6" s="11" customFormat="1" ht="13" x14ac:dyDescent="0.3">
      <c r="C166" s="32"/>
      <c r="D166" s="32"/>
      <c r="E166" s="33"/>
    </row>
    <row r="167" spans="3:6" ht="13" x14ac:dyDescent="0.3">
      <c r="C167" s="8" t="s">
        <v>1</v>
      </c>
      <c r="D167" s="8" t="s">
        <v>57</v>
      </c>
      <c r="E167" s="23"/>
    </row>
    <row r="168" spans="3:6" x14ac:dyDescent="0.25">
      <c r="E168" s="23"/>
    </row>
    <row r="169" spans="3:6" s="11" customFormat="1" ht="13" x14ac:dyDescent="0.3">
      <c r="C169" s="9" t="s">
        <v>3</v>
      </c>
      <c r="D169" s="9" t="s">
        <v>4</v>
      </c>
      <c r="E169" s="10" t="s">
        <v>5</v>
      </c>
      <c r="F169" s="106" t="s">
        <v>206</v>
      </c>
    </row>
    <row r="170" spans="3:6" s="11" customFormat="1" x14ac:dyDescent="0.25">
      <c r="C170" s="115" t="s">
        <v>6</v>
      </c>
      <c r="D170" s="111" t="s">
        <v>54</v>
      </c>
      <c r="E170" s="110">
        <v>49260.89</v>
      </c>
      <c r="F170" s="108">
        <f t="shared" ref="F170:F233" si="13">E170*1.21</f>
        <v>59605.676899999999</v>
      </c>
    </row>
    <row r="171" spans="3:6" s="11" customFormat="1" x14ac:dyDescent="0.25">
      <c r="C171" s="39"/>
      <c r="D171" s="107" t="s">
        <v>240</v>
      </c>
      <c r="E171" s="108">
        <v>51692.32</v>
      </c>
      <c r="F171" s="108">
        <f t="shared" si="13"/>
        <v>62547.707199999997</v>
      </c>
    </row>
    <row r="172" spans="3:6" s="11" customFormat="1" x14ac:dyDescent="0.25">
      <c r="C172" s="39"/>
      <c r="D172" s="107" t="s">
        <v>137</v>
      </c>
      <c r="E172" s="108">
        <v>15061.72</v>
      </c>
      <c r="F172" s="108">
        <f t="shared" si="13"/>
        <v>18224.681199999999</v>
      </c>
    </row>
    <row r="173" spans="3:6" s="11" customFormat="1" x14ac:dyDescent="0.25">
      <c r="C173" s="39"/>
      <c r="D173" s="107" t="s">
        <v>139</v>
      </c>
      <c r="E173" s="108">
        <v>19503.599999999999</v>
      </c>
      <c r="F173" s="108">
        <f t="shared" si="13"/>
        <v>23599.355999999996</v>
      </c>
    </row>
    <row r="174" spans="3:6" s="11" customFormat="1" x14ac:dyDescent="0.25">
      <c r="C174" s="39"/>
      <c r="D174" s="107" t="s">
        <v>241</v>
      </c>
      <c r="E174" s="108">
        <v>11026.14</v>
      </c>
      <c r="F174" s="108">
        <f t="shared" si="13"/>
        <v>13341.6294</v>
      </c>
    </row>
    <row r="175" spans="3:6" s="11" customFormat="1" x14ac:dyDescent="0.25">
      <c r="C175" s="39"/>
      <c r="D175" s="107" t="s">
        <v>242</v>
      </c>
      <c r="E175" s="108">
        <v>11206.16</v>
      </c>
      <c r="F175" s="108">
        <f t="shared" si="13"/>
        <v>13559.453599999999</v>
      </c>
    </row>
    <row r="176" spans="3:6" s="11" customFormat="1" x14ac:dyDescent="0.25">
      <c r="C176" s="39"/>
      <c r="D176" s="107" t="s">
        <v>243</v>
      </c>
      <c r="E176" s="108">
        <v>24615.38</v>
      </c>
      <c r="F176" s="108">
        <f t="shared" si="13"/>
        <v>29784.609800000002</v>
      </c>
    </row>
    <row r="177" spans="3:6" s="11" customFormat="1" x14ac:dyDescent="0.25">
      <c r="C177" s="39"/>
      <c r="D177" s="107" t="s">
        <v>244</v>
      </c>
      <c r="E177" s="108">
        <v>26102.7</v>
      </c>
      <c r="F177" s="108">
        <f t="shared" si="13"/>
        <v>31584.267</v>
      </c>
    </row>
    <row r="178" spans="3:6" s="11" customFormat="1" x14ac:dyDescent="0.25">
      <c r="C178" s="39"/>
      <c r="D178" s="107" t="s">
        <v>245</v>
      </c>
      <c r="E178" s="108">
        <v>82059.97</v>
      </c>
      <c r="F178" s="108">
        <f t="shared" si="13"/>
        <v>99292.563699999999</v>
      </c>
    </row>
    <row r="179" spans="3:6" s="11" customFormat="1" x14ac:dyDescent="0.25">
      <c r="C179" s="39"/>
      <c r="D179" s="107" t="s">
        <v>246</v>
      </c>
      <c r="E179" s="108">
        <v>20626.13</v>
      </c>
      <c r="F179" s="108">
        <f t="shared" si="13"/>
        <v>24957.617300000002</v>
      </c>
    </row>
    <row r="180" spans="3:6" s="11" customFormat="1" x14ac:dyDescent="0.25">
      <c r="C180" s="39"/>
      <c r="D180" s="107" t="s">
        <v>247</v>
      </c>
      <c r="E180" s="108">
        <v>37597.96</v>
      </c>
      <c r="F180" s="108">
        <f t="shared" si="13"/>
        <v>45493.531599999995</v>
      </c>
    </row>
    <row r="181" spans="3:6" s="11" customFormat="1" x14ac:dyDescent="0.25">
      <c r="C181" s="37" t="s">
        <v>11</v>
      </c>
      <c r="D181" s="111" t="s">
        <v>141</v>
      </c>
      <c r="E181" s="110">
        <v>1655.64</v>
      </c>
      <c r="F181" s="116">
        <f t="shared" si="13"/>
        <v>2003.3244</v>
      </c>
    </row>
    <row r="182" spans="3:6" s="11" customFormat="1" x14ac:dyDescent="0.25">
      <c r="C182" s="115" t="s">
        <v>13</v>
      </c>
      <c r="D182" s="111" t="s">
        <v>248</v>
      </c>
      <c r="E182" s="110">
        <v>5502.5</v>
      </c>
      <c r="F182" s="108">
        <f t="shared" si="13"/>
        <v>6658.0249999999996</v>
      </c>
    </row>
    <row r="183" spans="3:6" s="11" customFormat="1" x14ac:dyDescent="0.25">
      <c r="C183" s="39"/>
      <c r="D183" s="107" t="s">
        <v>97</v>
      </c>
      <c r="E183" s="108">
        <v>62125</v>
      </c>
      <c r="F183" s="108">
        <f t="shared" si="13"/>
        <v>75171.25</v>
      </c>
    </row>
    <row r="184" spans="3:6" s="11" customFormat="1" x14ac:dyDescent="0.25">
      <c r="C184" s="39"/>
      <c r="D184" s="107" t="s">
        <v>249</v>
      </c>
      <c r="E184" s="108">
        <v>1620.87</v>
      </c>
      <c r="F184" s="108">
        <f t="shared" si="13"/>
        <v>1961.2526999999998</v>
      </c>
    </row>
    <row r="185" spans="3:6" s="11" customFormat="1" x14ac:dyDescent="0.25">
      <c r="C185" s="39"/>
      <c r="D185" s="107" t="s">
        <v>250</v>
      </c>
      <c r="E185" s="108">
        <v>3334.05</v>
      </c>
      <c r="F185" s="108">
        <f t="shared" si="13"/>
        <v>4034.2004999999999</v>
      </c>
    </row>
    <row r="186" spans="3:6" s="11" customFormat="1" x14ac:dyDescent="0.25">
      <c r="C186" s="39"/>
      <c r="D186" s="107" t="s">
        <v>251</v>
      </c>
      <c r="E186" s="108">
        <v>10004.91</v>
      </c>
      <c r="F186" s="108">
        <f t="shared" si="13"/>
        <v>12105.9411</v>
      </c>
    </row>
    <row r="187" spans="3:6" s="11" customFormat="1" x14ac:dyDescent="0.25">
      <c r="C187" s="39"/>
      <c r="D187" s="107" t="s">
        <v>252</v>
      </c>
      <c r="E187" s="108">
        <v>7370</v>
      </c>
      <c r="F187" s="108">
        <f t="shared" si="13"/>
        <v>8917.6999999999989</v>
      </c>
    </row>
    <row r="188" spans="3:6" s="11" customFormat="1" x14ac:dyDescent="0.25">
      <c r="C188" s="39"/>
      <c r="D188" s="117" t="s">
        <v>253</v>
      </c>
      <c r="E188" s="108">
        <v>25079.22</v>
      </c>
      <c r="F188" s="108">
        <f t="shared" si="13"/>
        <v>30345.856200000002</v>
      </c>
    </row>
    <row r="189" spans="3:6" s="11" customFormat="1" x14ac:dyDescent="0.25">
      <c r="C189" s="39"/>
      <c r="D189" s="107" t="s">
        <v>254</v>
      </c>
      <c r="E189" s="108">
        <v>41500</v>
      </c>
      <c r="F189" s="108">
        <f t="shared" si="13"/>
        <v>50215</v>
      </c>
    </row>
    <row r="190" spans="3:6" s="11" customFormat="1" x14ac:dyDescent="0.25">
      <c r="C190" s="39"/>
      <c r="D190" s="107" t="s">
        <v>255</v>
      </c>
      <c r="E190" s="108">
        <v>3000.02</v>
      </c>
      <c r="F190" s="108">
        <f t="shared" si="13"/>
        <v>3630.0241999999998</v>
      </c>
    </row>
    <row r="191" spans="3:6" s="11" customFormat="1" x14ac:dyDescent="0.25">
      <c r="C191" s="39"/>
      <c r="D191" s="107" t="s">
        <v>256</v>
      </c>
      <c r="E191" s="108">
        <v>29455.22</v>
      </c>
      <c r="F191" s="108">
        <f t="shared" si="13"/>
        <v>35640.816200000001</v>
      </c>
    </row>
    <row r="192" spans="3:6" s="11" customFormat="1" x14ac:dyDescent="0.25">
      <c r="C192" s="39"/>
      <c r="D192" s="107" t="s">
        <v>257</v>
      </c>
      <c r="E192" s="108">
        <v>5021.0200000000004</v>
      </c>
      <c r="F192" s="108">
        <f t="shared" si="13"/>
        <v>6075.4342000000006</v>
      </c>
    </row>
    <row r="193" spans="3:6" s="11" customFormat="1" x14ac:dyDescent="0.25">
      <c r="C193" s="39"/>
      <c r="D193" s="107" t="s">
        <v>258</v>
      </c>
      <c r="E193" s="108">
        <v>6000</v>
      </c>
      <c r="F193" s="108">
        <f t="shared" si="13"/>
        <v>7260</v>
      </c>
    </row>
    <row r="194" spans="3:6" s="11" customFormat="1" x14ac:dyDescent="0.25">
      <c r="C194" s="39"/>
      <c r="D194" s="107" t="s">
        <v>259</v>
      </c>
      <c r="E194" s="108">
        <v>49956.5</v>
      </c>
      <c r="F194" s="108">
        <f t="shared" si="13"/>
        <v>60447.364999999998</v>
      </c>
    </row>
    <row r="195" spans="3:6" s="11" customFormat="1" x14ac:dyDescent="0.25">
      <c r="C195" s="39"/>
      <c r="D195" s="107" t="s">
        <v>260</v>
      </c>
      <c r="E195" s="108">
        <v>8091.75</v>
      </c>
      <c r="F195" s="108">
        <f t="shared" si="13"/>
        <v>9791.0174999999999</v>
      </c>
    </row>
    <row r="196" spans="3:6" s="11" customFormat="1" x14ac:dyDescent="0.25">
      <c r="C196" s="39"/>
      <c r="D196" s="107" t="s">
        <v>261</v>
      </c>
      <c r="E196" s="108">
        <v>8500</v>
      </c>
      <c r="F196" s="108">
        <f t="shared" si="13"/>
        <v>10285</v>
      </c>
    </row>
    <row r="197" spans="3:6" s="11" customFormat="1" x14ac:dyDescent="0.25">
      <c r="C197" s="39"/>
      <c r="D197" s="107" t="s">
        <v>262</v>
      </c>
      <c r="E197" s="108">
        <v>16972.5</v>
      </c>
      <c r="F197" s="108">
        <f t="shared" si="13"/>
        <v>20536.724999999999</v>
      </c>
    </row>
    <row r="198" spans="3:6" s="11" customFormat="1" x14ac:dyDescent="0.25">
      <c r="C198" s="39"/>
      <c r="D198" s="107" t="s">
        <v>263</v>
      </c>
      <c r="E198" s="108">
        <v>10000</v>
      </c>
      <c r="F198" s="108">
        <f t="shared" si="13"/>
        <v>12100</v>
      </c>
    </row>
    <row r="199" spans="3:6" s="11" customFormat="1" x14ac:dyDescent="0.25">
      <c r="C199" s="39"/>
      <c r="D199" s="107" t="s">
        <v>264</v>
      </c>
      <c r="E199" s="108">
        <v>26500</v>
      </c>
      <c r="F199" s="108">
        <f t="shared" si="13"/>
        <v>32065</v>
      </c>
    </row>
    <row r="200" spans="3:6" s="11" customFormat="1" x14ac:dyDescent="0.25">
      <c r="C200" s="39"/>
      <c r="D200" s="107" t="s">
        <v>265</v>
      </c>
      <c r="E200" s="108">
        <v>16401.57</v>
      </c>
      <c r="F200" s="108">
        <f t="shared" si="13"/>
        <v>19845.899699999998</v>
      </c>
    </row>
    <row r="201" spans="3:6" s="11" customFormat="1" x14ac:dyDescent="0.25">
      <c r="C201" s="39"/>
      <c r="D201" s="107" t="s">
        <v>266</v>
      </c>
      <c r="E201" s="108">
        <v>126278.15</v>
      </c>
      <c r="F201" s="108">
        <f t="shared" si="13"/>
        <v>152796.56149999998</v>
      </c>
    </row>
    <row r="202" spans="3:6" s="11" customFormat="1" x14ac:dyDescent="0.25">
      <c r="C202" s="39"/>
      <c r="D202" s="107" t="s">
        <v>267</v>
      </c>
      <c r="E202" s="108">
        <v>1107.07</v>
      </c>
      <c r="F202" s="108">
        <f t="shared" si="13"/>
        <v>1339.5546999999999</v>
      </c>
    </row>
    <row r="203" spans="3:6" s="11" customFormat="1" x14ac:dyDescent="0.25">
      <c r="C203" s="39"/>
      <c r="D203" s="107" t="s">
        <v>268</v>
      </c>
      <c r="E203" s="108">
        <v>15733.17</v>
      </c>
      <c r="F203" s="108">
        <f t="shared" si="13"/>
        <v>19037.135699999999</v>
      </c>
    </row>
    <row r="204" spans="3:6" s="11" customFormat="1" x14ac:dyDescent="0.25">
      <c r="C204" s="39"/>
      <c r="D204" s="107" t="s">
        <v>269</v>
      </c>
      <c r="E204" s="108">
        <v>4492.5</v>
      </c>
      <c r="F204" s="108">
        <f t="shared" si="13"/>
        <v>5435.9250000000002</v>
      </c>
    </row>
    <row r="205" spans="3:6" s="11" customFormat="1" x14ac:dyDescent="0.25">
      <c r="C205" s="39"/>
      <c r="D205" s="107" t="s">
        <v>270</v>
      </c>
      <c r="E205" s="108">
        <v>27500</v>
      </c>
      <c r="F205" s="108">
        <f t="shared" si="13"/>
        <v>33275</v>
      </c>
    </row>
    <row r="206" spans="3:6" s="11" customFormat="1" x14ac:dyDescent="0.25">
      <c r="C206" s="39"/>
      <c r="D206" s="107" t="s">
        <v>117</v>
      </c>
      <c r="E206" s="108">
        <v>31375.45</v>
      </c>
      <c r="F206" s="108">
        <f t="shared" si="13"/>
        <v>37964.294499999996</v>
      </c>
    </row>
    <row r="207" spans="3:6" s="11" customFormat="1" x14ac:dyDescent="0.25">
      <c r="C207" s="39"/>
      <c r="D207" s="107" t="s">
        <v>118</v>
      </c>
      <c r="E207" s="108">
        <v>52435.7</v>
      </c>
      <c r="F207" s="108">
        <f t="shared" si="13"/>
        <v>63447.196999999993</v>
      </c>
    </row>
    <row r="208" spans="3:6" s="11" customFormat="1" x14ac:dyDescent="0.25">
      <c r="C208" s="39"/>
      <c r="D208" s="107" t="s">
        <v>271</v>
      </c>
      <c r="E208" s="108">
        <v>26996.49</v>
      </c>
      <c r="F208" s="108">
        <f t="shared" si="13"/>
        <v>32665.752899999999</v>
      </c>
    </row>
    <row r="209" spans="3:6" s="11" customFormat="1" x14ac:dyDescent="0.25">
      <c r="C209" s="39"/>
      <c r="D209" s="107" t="s">
        <v>272</v>
      </c>
      <c r="E209" s="108">
        <v>5209.8999999999996</v>
      </c>
      <c r="F209" s="108">
        <f t="shared" si="13"/>
        <v>6303.9789999999994</v>
      </c>
    </row>
    <row r="210" spans="3:6" s="11" customFormat="1" x14ac:dyDescent="0.25">
      <c r="C210" s="39"/>
      <c r="D210" s="107" t="s">
        <v>273</v>
      </c>
      <c r="E210" s="108">
        <v>5833.33</v>
      </c>
      <c r="F210" s="108">
        <f t="shared" si="13"/>
        <v>7058.3292999999994</v>
      </c>
    </row>
    <row r="211" spans="3:6" s="11" customFormat="1" x14ac:dyDescent="0.25">
      <c r="C211" s="39"/>
      <c r="D211" s="107" t="s">
        <v>274</v>
      </c>
      <c r="E211" s="108">
        <v>3720</v>
      </c>
      <c r="F211" s="108">
        <f t="shared" si="13"/>
        <v>4501.2</v>
      </c>
    </row>
    <row r="212" spans="3:6" s="11" customFormat="1" x14ac:dyDescent="0.25">
      <c r="C212" s="39"/>
      <c r="D212" s="107" t="s">
        <v>275</v>
      </c>
      <c r="E212" s="108">
        <v>5177</v>
      </c>
      <c r="F212" s="108">
        <f t="shared" si="13"/>
        <v>6264.17</v>
      </c>
    </row>
    <row r="213" spans="3:6" s="11" customFormat="1" x14ac:dyDescent="0.25">
      <c r="C213" s="39"/>
      <c r="D213" s="107" t="s">
        <v>276</v>
      </c>
      <c r="E213" s="108">
        <v>38000</v>
      </c>
      <c r="F213" s="108">
        <f t="shared" si="13"/>
        <v>45980</v>
      </c>
    </row>
    <row r="214" spans="3:6" s="11" customFormat="1" x14ac:dyDescent="0.25">
      <c r="C214" s="39"/>
      <c r="D214" s="107" t="s">
        <v>277</v>
      </c>
      <c r="E214" s="108">
        <v>34543.81</v>
      </c>
      <c r="F214" s="108">
        <f t="shared" si="13"/>
        <v>41798.0101</v>
      </c>
    </row>
    <row r="215" spans="3:6" s="11" customFormat="1" x14ac:dyDescent="0.25">
      <c r="C215" s="39"/>
      <c r="D215" s="107" t="s">
        <v>278</v>
      </c>
      <c r="E215" s="108">
        <v>7500</v>
      </c>
      <c r="F215" s="108">
        <f t="shared" si="13"/>
        <v>9075</v>
      </c>
    </row>
    <row r="216" spans="3:6" s="11" customFormat="1" x14ac:dyDescent="0.25">
      <c r="C216" s="39"/>
      <c r="D216" s="107" t="s">
        <v>123</v>
      </c>
      <c r="E216" s="108">
        <v>46296.35</v>
      </c>
      <c r="F216" s="108">
        <f t="shared" si="13"/>
        <v>56018.583499999993</v>
      </c>
    </row>
    <row r="217" spans="3:6" s="11" customFormat="1" x14ac:dyDescent="0.25">
      <c r="C217" s="39"/>
      <c r="D217" s="107" t="s">
        <v>124</v>
      </c>
      <c r="E217" s="108">
        <v>30922.43</v>
      </c>
      <c r="F217" s="108">
        <f t="shared" si="13"/>
        <v>37416.140299999999</v>
      </c>
    </row>
    <row r="218" spans="3:6" s="11" customFormat="1" x14ac:dyDescent="0.25">
      <c r="C218" s="39"/>
      <c r="D218" s="107" t="s">
        <v>279</v>
      </c>
      <c r="E218" s="108">
        <v>5833.33</v>
      </c>
      <c r="F218" s="108">
        <f t="shared" si="13"/>
        <v>7058.3292999999994</v>
      </c>
    </row>
    <row r="219" spans="3:6" s="11" customFormat="1" x14ac:dyDescent="0.25">
      <c r="C219" s="39"/>
      <c r="D219" s="107" t="s">
        <v>280</v>
      </c>
      <c r="E219" s="108">
        <v>5833.33</v>
      </c>
      <c r="F219" s="108">
        <f t="shared" si="13"/>
        <v>7058.3292999999994</v>
      </c>
    </row>
    <row r="220" spans="3:6" s="11" customFormat="1" x14ac:dyDescent="0.25">
      <c r="C220" s="39"/>
      <c r="D220" s="107" t="s">
        <v>281</v>
      </c>
      <c r="E220" s="108">
        <v>5833.33</v>
      </c>
      <c r="F220" s="108">
        <f t="shared" si="13"/>
        <v>7058.3292999999994</v>
      </c>
    </row>
    <row r="221" spans="3:6" s="11" customFormat="1" x14ac:dyDescent="0.25">
      <c r="C221" s="39"/>
      <c r="D221" s="107" t="s">
        <v>282</v>
      </c>
      <c r="E221" s="108">
        <v>204666.04</v>
      </c>
      <c r="F221" s="108">
        <f t="shared" si="13"/>
        <v>247645.90840000001</v>
      </c>
    </row>
    <row r="222" spans="3:6" s="11" customFormat="1" x14ac:dyDescent="0.25">
      <c r="C222" s="39"/>
      <c r="D222" s="107" t="s">
        <v>283</v>
      </c>
      <c r="E222" s="108">
        <v>15190</v>
      </c>
      <c r="F222" s="108">
        <f t="shared" si="13"/>
        <v>18379.899999999998</v>
      </c>
    </row>
    <row r="223" spans="3:6" s="11" customFormat="1" x14ac:dyDescent="0.25">
      <c r="C223" s="39"/>
      <c r="D223" s="107" t="s">
        <v>284</v>
      </c>
      <c r="E223" s="108">
        <v>5833.33</v>
      </c>
      <c r="F223" s="108">
        <f t="shared" si="13"/>
        <v>7058.3292999999994</v>
      </c>
    </row>
    <row r="224" spans="3:6" s="11" customFormat="1" x14ac:dyDescent="0.25">
      <c r="C224" s="39"/>
      <c r="D224" s="107" t="s">
        <v>285</v>
      </c>
      <c r="E224" s="108">
        <v>19200</v>
      </c>
      <c r="F224" s="108">
        <f t="shared" si="13"/>
        <v>23232</v>
      </c>
    </row>
    <row r="225" spans="3:9" s="11" customFormat="1" x14ac:dyDescent="0.25">
      <c r="C225" s="39"/>
      <c r="D225" s="107" t="s">
        <v>286</v>
      </c>
      <c r="E225" s="108">
        <v>26435.08</v>
      </c>
      <c r="F225" s="108">
        <f t="shared" si="13"/>
        <v>31986.446800000002</v>
      </c>
    </row>
    <row r="226" spans="3:9" s="11" customFormat="1" x14ac:dyDescent="0.25">
      <c r="C226" s="39"/>
      <c r="D226" s="107" t="s">
        <v>287</v>
      </c>
      <c r="E226" s="108">
        <v>5833.33</v>
      </c>
      <c r="F226" s="108">
        <f t="shared" si="13"/>
        <v>7058.3292999999994</v>
      </c>
    </row>
    <row r="227" spans="3:9" s="11" customFormat="1" x14ac:dyDescent="0.25">
      <c r="C227" s="39"/>
      <c r="D227" s="107" t="s">
        <v>288</v>
      </c>
      <c r="E227" s="108">
        <v>15190</v>
      </c>
      <c r="F227" s="108">
        <f t="shared" si="13"/>
        <v>18379.899999999998</v>
      </c>
    </row>
    <row r="228" spans="3:9" s="11" customFormat="1" x14ac:dyDescent="0.25">
      <c r="C228" s="39"/>
      <c r="D228" s="107" t="s">
        <v>289</v>
      </c>
      <c r="E228" s="108">
        <v>26000</v>
      </c>
      <c r="F228" s="108">
        <f t="shared" si="13"/>
        <v>31460</v>
      </c>
    </row>
    <row r="229" spans="3:9" s="11" customFormat="1" x14ac:dyDescent="0.25">
      <c r="C229" s="39"/>
      <c r="D229" s="107" t="s">
        <v>290</v>
      </c>
      <c r="E229" s="108">
        <v>29000</v>
      </c>
      <c r="F229" s="108">
        <f t="shared" si="13"/>
        <v>35090</v>
      </c>
    </row>
    <row r="230" spans="3:9" s="11" customFormat="1" x14ac:dyDescent="0.25">
      <c r="C230" s="115" t="s">
        <v>291</v>
      </c>
      <c r="D230" s="111" t="s">
        <v>150</v>
      </c>
      <c r="E230" s="110">
        <v>6504.24</v>
      </c>
      <c r="F230" s="110">
        <f t="shared" si="13"/>
        <v>7870.1303999999991</v>
      </c>
      <c r="G230" s="31"/>
      <c r="H230" s="31"/>
      <c r="I230" s="31"/>
    </row>
    <row r="231" spans="3:9" s="11" customFormat="1" x14ac:dyDescent="0.25">
      <c r="C231" s="39"/>
      <c r="D231" s="107" t="s">
        <v>151</v>
      </c>
      <c r="E231" s="108">
        <v>8304.48</v>
      </c>
      <c r="F231" s="108">
        <f t="shared" si="13"/>
        <v>10048.4208</v>
      </c>
      <c r="G231" s="31"/>
      <c r="H231" s="31"/>
      <c r="I231" s="31"/>
    </row>
    <row r="232" spans="3:9" s="11" customFormat="1" x14ac:dyDescent="0.25">
      <c r="C232" s="39"/>
      <c r="D232" s="107" t="s">
        <v>292</v>
      </c>
      <c r="E232" s="108">
        <v>5076.2700000000004</v>
      </c>
      <c r="F232" s="108">
        <f t="shared" si="13"/>
        <v>6142.2867000000006</v>
      </c>
      <c r="G232" s="31"/>
      <c r="H232" s="31"/>
      <c r="I232" s="31"/>
    </row>
    <row r="233" spans="3:9" s="11" customFormat="1" x14ac:dyDescent="0.25">
      <c r="C233" s="39"/>
      <c r="D233" s="107" t="s">
        <v>293</v>
      </c>
      <c r="E233" s="108">
        <v>8675.0400000000009</v>
      </c>
      <c r="F233" s="108">
        <f t="shared" si="13"/>
        <v>10496.798400000001</v>
      </c>
      <c r="G233" s="31"/>
      <c r="H233" s="31"/>
      <c r="I233" s="31"/>
    </row>
    <row r="234" spans="3:9" s="11" customFormat="1" x14ac:dyDescent="0.25">
      <c r="C234" s="39"/>
      <c r="D234" s="107" t="s">
        <v>294</v>
      </c>
      <c r="E234" s="108">
        <v>5637.6</v>
      </c>
      <c r="F234" s="108">
        <f t="shared" ref="F234:F297" si="14">E234*1.21</f>
        <v>6821.4960000000001</v>
      </c>
      <c r="G234" s="31"/>
      <c r="H234" s="31"/>
      <c r="I234" s="31"/>
    </row>
    <row r="235" spans="3:9" s="11" customFormat="1" x14ac:dyDescent="0.25">
      <c r="C235" s="39"/>
      <c r="D235" s="107" t="s">
        <v>295</v>
      </c>
      <c r="E235" s="108">
        <v>2933.33</v>
      </c>
      <c r="F235" s="108">
        <f t="shared" si="14"/>
        <v>3549.3292999999999</v>
      </c>
      <c r="G235" s="31"/>
      <c r="H235" s="31"/>
      <c r="I235" s="31"/>
    </row>
    <row r="236" spans="3:9" s="11" customFormat="1" x14ac:dyDescent="0.25">
      <c r="C236" s="39"/>
      <c r="D236" s="107" t="s">
        <v>296</v>
      </c>
      <c r="E236" s="108">
        <v>4494.24</v>
      </c>
      <c r="F236" s="108">
        <f t="shared" si="14"/>
        <v>5438.0303999999996</v>
      </c>
      <c r="G236" s="31"/>
      <c r="H236" s="31"/>
      <c r="I236" s="31"/>
    </row>
    <row r="237" spans="3:9" s="11" customFormat="1" x14ac:dyDescent="0.25">
      <c r="C237" s="39"/>
      <c r="D237" s="107" t="s">
        <v>297</v>
      </c>
      <c r="E237" s="108">
        <v>20719.98</v>
      </c>
      <c r="F237" s="108">
        <f t="shared" si="14"/>
        <v>25071.175799999997</v>
      </c>
      <c r="G237" s="31"/>
      <c r="H237" s="31"/>
      <c r="I237" s="31"/>
    </row>
    <row r="238" spans="3:9" s="11" customFormat="1" x14ac:dyDescent="0.25">
      <c r="C238" s="39"/>
      <c r="D238" s="107" t="s">
        <v>298</v>
      </c>
      <c r="E238" s="108">
        <v>12001.3</v>
      </c>
      <c r="F238" s="108">
        <f t="shared" si="14"/>
        <v>14521.572999999999</v>
      </c>
      <c r="G238" s="31"/>
      <c r="H238" s="31"/>
      <c r="I238" s="31"/>
    </row>
    <row r="239" spans="3:9" s="11" customFormat="1" x14ac:dyDescent="0.25">
      <c r="C239" s="39"/>
      <c r="D239" s="107" t="s">
        <v>299</v>
      </c>
      <c r="E239" s="108">
        <v>8954.8799999999992</v>
      </c>
      <c r="F239" s="108">
        <f t="shared" si="14"/>
        <v>10835.404799999998</v>
      </c>
      <c r="G239" s="31"/>
      <c r="H239" s="31"/>
      <c r="I239" s="31"/>
    </row>
    <row r="240" spans="3:9" s="11" customFormat="1" x14ac:dyDescent="0.25">
      <c r="C240" s="39"/>
      <c r="D240" s="107" t="s">
        <v>300</v>
      </c>
      <c r="E240" s="108">
        <v>13986.76</v>
      </c>
      <c r="F240" s="108">
        <f t="shared" si="14"/>
        <v>16923.979599999999</v>
      </c>
      <c r="G240" s="31"/>
      <c r="H240" s="31"/>
      <c r="I240" s="31"/>
    </row>
    <row r="241" spans="3:9" s="11" customFormat="1" x14ac:dyDescent="0.25">
      <c r="C241" s="39"/>
      <c r="D241" s="107" t="s">
        <v>301</v>
      </c>
      <c r="E241" s="108">
        <v>2308</v>
      </c>
      <c r="F241" s="108">
        <f t="shared" si="14"/>
        <v>2792.68</v>
      </c>
      <c r="G241" s="31"/>
      <c r="H241" s="31"/>
      <c r="I241" s="31"/>
    </row>
    <row r="242" spans="3:9" s="11" customFormat="1" x14ac:dyDescent="0.25">
      <c r="C242" s="39"/>
      <c r="D242" s="107" t="s">
        <v>302</v>
      </c>
      <c r="E242" s="108">
        <v>12472.44</v>
      </c>
      <c r="F242" s="108">
        <f t="shared" si="14"/>
        <v>15091.652400000001</v>
      </c>
      <c r="G242" s="31"/>
      <c r="H242" s="31"/>
      <c r="I242" s="31"/>
    </row>
    <row r="243" spans="3:9" s="11" customFormat="1" x14ac:dyDescent="0.25">
      <c r="C243" s="39"/>
      <c r="D243" s="107" t="s">
        <v>303</v>
      </c>
      <c r="E243" s="108">
        <v>11293.92</v>
      </c>
      <c r="F243" s="108">
        <f t="shared" si="14"/>
        <v>13665.6432</v>
      </c>
      <c r="G243" s="31"/>
      <c r="H243" s="31"/>
      <c r="I243" s="31"/>
    </row>
    <row r="244" spans="3:9" s="11" customFormat="1" x14ac:dyDescent="0.25">
      <c r="C244" s="39"/>
      <c r="D244" s="107" t="s">
        <v>304</v>
      </c>
      <c r="E244" s="108">
        <v>450.16</v>
      </c>
      <c r="F244" s="108">
        <f t="shared" si="14"/>
        <v>544.69360000000006</v>
      </c>
      <c r="G244" s="31"/>
      <c r="H244" s="31"/>
      <c r="I244" s="31"/>
    </row>
    <row r="245" spans="3:9" s="11" customFormat="1" x14ac:dyDescent="0.25">
      <c r="C245" s="39"/>
      <c r="D245" s="107" t="s">
        <v>305</v>
      </c>
      <c r="E245" s="108">
        <v>8448</v>
      </c>
      <c r="F245" s="108">
        <f t="shared" si="14"/>
        <v>10222.08</v>
      </c>
      <c r="G245" s="31"/>
      <c r="H245" s="31"/>
      <c r="I245" s="31"/>
    </row>
    <row r="246" spans="3:9" s="11" customFormat="1" x14ac:dyDescent="0.25">
      <c r="C246" s="39"/>
      <c r="D246" s="107" t="s">
        <v>306</v>
      </c>
      <c r="E246" s="108">
        <v>4547.3999999999996</v>
      </c>
      <c r="F246" s="108">
        <f t="shared" si="14"/>
        <v>5502.3539999999994</v>
      </c>
      <c r="G246" s="31"/>
      <c r="H246" s="31"/>
      <c r="I246" s="31"/>
    </row>
    <row r="247" spans="3:9" s="11" customFormat="1" x14ac:dyDescent="0.25">
      <c r="C247" s="39"/>
      <c r="D247" s="107" t="s">
        <v>307</v>
      </c>
      <c r="E247" s="108">
        <v>65816.45</v>
      </c>
      <c r="F247" s="108">
        <f t="shared" si="14"/>
        <v>79637.90449999999</v>
      </c>
      <c r="G247" s="31"/>
      <c r="H247" s="31"/>
      <c r="I247" s="31"/>
    </row>
    <row r="248" spans="3:9" s="11" customFormat="1" x14ac:dyDescent="0.25">
      <c r="C248" s="39"/>
      <c r="D248" s="107" t="s">
        <v>308</v>
      </c>
      <c r="E248" s="108">
        <v>11525.65</v>
      </c>
      <c r="F248" s="108">
        <f t="shared" si="14"/>
        <v>13946.036499999998</v>
      </c>
      <c r="G248" s="31"/>
      <c r="H248" s="31"/>
      <c r="I248" s="31"/>
    </row>
    <row r="249" spans="3:9" s="11" customFormat="1" x14ac:dyDescent="0.25">
      <c r="C249" s="39"/>
      <c r="D249" s="107" t="s">
        <v>309</v>
      </c>
      <c r="E249" s="108">
        <v>15040.4</v>
      </c>
      <c r="F249" s="108">
        <f t="shared" si="14"/>
        <v>18198.883999999998</v>
      </c>
      <c r="G249" s="31"/>
      <c r="H249" s="31"/>
      <c r="I249" s="31"/>
    </row>
    <row r="250" spans="3:9" s="11" customFormat="1" x14ac:dyDescent="0.25">
      <c r="C250" s="39"/>
      <c r="D250" s="107" t="s">
        <v>310</v>
      </c>
      <c r="E250" s="108">
        <v>25990</v>
      </c>
      <c r="F250" s="108">
        <f t="shared" si="14"/>
        <v>31447.899999999998</v>
      </c>
      <c r="G250" s="31"/>
      <c r="H250" s="31"/>
      <c r="I250" s="31"/>
    </row>
    <row r="251" spans="3:9" s="11" customFormat="1" x14ac:dyDescent="0.25">
      <c r="C251" s="39"/>
      <c r="D251" s="107" t="s">
        <v>153</v>
      </c>
      <c r="E251" s="108">
        <v>10152.959999999999</v>
      </c>
      <c r="F251" s="108">
        <f t="shared" si="14"/>
        <v>12285.081599999998</v>
      </c>
      <c r="G251" s="31"/>
      <c r="H251" s="31"/>
      <c r="I251" s="31"/>
    </row>
    <row r="252" spans="3:9" s="11" customFormat="1" x14ac:dyDescent="0.25">
      <c r="C252" s="39"/>
      <c r="D252" s="107" t="s">
        <v>155</v>
      </c>
      <c r="E252" s="108">
        <v>1024</v>
      </c>
      <c r="F252" s="108">
        <f t="shared" si="14"/>
        <v>1239.04</v>
      </c>
      <c r="G252" s="31"/>
      <c r="H252" s="31"/>
      <c r="I252" s="31"/>
    </row>
    <row r="253" spans="3:9" s="11" customFormat="1" x14ac:dyDescent="0.25">
      <c r="C253" s="39"/>
      <c r="D253" s="107" t="s">
        <v>156</v>
      </c>
      <c r="E253" s="108">
        <v>6610</v>
      </c>
      <c r="F253" s="108">
        <f t="shared" si="14"/>
        <v>7998.0999999999995</v>
      </c>
      <c r="G253" s="31"/>
      <c r="H253" s="31"/>
      <c r="I253" s="31"/>
    </row>
    <row r="254" spans="3:9" s="11" customFormat="1" x14ac:dyDescent="0.25">
      <c r="C254" s="39"/>
      <c r="D254" s="107" t="s">
        <v>311</v>
      </c>
      <c r="E254" s="108">
        <v>48199</v>
      </c>
      <c r="F254" s="108">
        <f t="shared" si="14"/>
        <v>58320.79</v>
      </c>
      <c r="G254" s="31"/>
      <c r="H254" s="31"/>
      <c r="I254" s="31"/>
    </row>
    <row r="255" spans="3:9" s="11" customFormat="1" x14ac:dyDescent="0.25">
      <c r="C255" s="39"/>
      <c r="D255" s="107" t="s">
        <v>157</v>
      </c>
      <c r="E255" s="108">
        <v>1971</v>
      </c>
      <c r="F255" s="108">
        <f t="shared" si="14"/>
        <v>2384.91</v>
      </c>
      <c r="G255" s="31"/>
      <c r="H255" s="31"/>
      <c r="I255" s="31"/>
    </row>
    <row r="256" spans="3:9" s="11" customFormat="1" x14ac:dyDescent="0.25">
      <c r="C256" s="39"/>
      <c r="D256" s="107" t="s">
        <v>312</v>
      </c>
      <c r="E256" s="108">
        <v>59706.15</v>
      </c>
      <c r="F256" s="108">
        <f t="shared" si="14"/>
        <v>72244.441500000001</v>
      </c>
      <c r="G256" s="31"/>
      <c r="H256" s="31"/>
      <c r="I256" s="31"/>
    </row>
    <row r="257" spans="3:9" s="11" customFormat="1" x14ac:dyDescent="0.25">
      <c r="C257" s="39"/>
      <c r="D257" s="107" t="s">
        <v>313</v>
      </c>
      <c r="E257" s="108">
        <v>40000</v>
      </c>
      <c r="F257" s="108">
        <f t="shared" si="14"/>
        <v>48400</v>
      </c>
      <c r="G257" s="31"/>
      <c r="H257" s="31"/>
      <c r="I257" s="31"/>
    </row>
    <row r="258" spans="3:9" s="11" customFormat="1" x14ac:dyDescent="0.25">
      <c r="C258" s="39"/>
      <c r="D258" s="107" t="s">
        <v>314</v>
      </c>
      <c r="E258" s="108">
        <v>6494.4</v>
      </c>
      <c r="F258" s="108">
        <f t="shared" si="14"/>
        <v>7858.2239999999993</v>
      </c>
      <c r="G258" s="31"/>
      <c r="H258" s="31"/>
      <c r="I258" s="31"/>
    </row>
    <row r="259" spans="3:9" s="11" customFormat="1" x14ac:dyDescent="0.25">
      <c r="C259" s="39"/>
      <c r="D259" s="107" t="s">
        <v>158</v>
      </c>
      <c r="E259" s="108">
        <v>4716.8999999999996</v>
      </c>
      <c r="F259" s="108">
        <f t="shared" si="14"/>
        <v>5707.4489999999996</v>
      </c>
      <c r="G259" s="31"/>
      <c r="H259" s="31"/>
      <c r="I259" s="31"/>
    </row>
    <row r="260" spans="3:9" s="11" customFormat="1" x14ac:dyDescent="0.25">
      <c r="C260" s="39"/>
      <c r="D260" s="107" t="s">
        <v>315</v>
      </c>
      <c r="E260" s="108">
        <v>7180.8</v>
      </c>
      <c r="F260" s="108">
        <f t="shared" si="14"/>
        <v>8688.768</v>
      </c>
      <c r="G260" s="31"/>
      <c r="H260" s="31"/>
      <c r="I260" s="31"/>
    </row>
    <row r="261" spans="3:9" s="11" customFormat="1" x14ac:dyDescent="0.25">
      <c r="C261" s="39"/>
      <c r="D261" s="107" t="s">
        <v>316</v>
      </c>
      <c r="E261" s="108">
        <v>2659.86</v>
      </c>
      <c r="F261" s="108">
        <f t="shared" si="14"/>
        <v>3218.4306000000001</v>
      </c>
      <c r="G261" s="31"/>
      <c r="H261" s="31"/>
      <c r="I261" s="31"/>
    </row>
    <row r="262" spans="3:9" s="11" customFormat="1" x14ac:dyDescent="0.25">
      <c r="C262" s="39"/>
      <c r="D262" s="107" t="s">
        <v>159</v>
      </c>
      <c r="E262" s="108">
        <v>2961.28</v>
      </c>
      <c r="F262" s="108">
        <f t="shared" si="14"/>
        <v>3583.1487999999999</v>
      </c>
      <c r="G262" s="31"/>
      <c r="H262" s="31"/>
      <c r="I262" s="31"/>
    </row>
    <row r="263" spans="3:9" s="11" customFormat="1" x14ac:dyDescent="0.25">
      <c r="C263" s="39"/>
      <c r="D263" s="107" t="s">
        <v>160</v>
      </c>
      <c r="E263" s="108">
        <v>2961.28</v>
      </c>
      <c r="F263" s="108">
        <f t="shared" si="14"/>
        <v>3583.1487999999999</v>
      </c>
      <c r="G263" s="31"/>
      <c r="H263" s="31"/>
      <c r="I263" s="31"/>
    </row>
    <row r="264" spans="3:9" s="11" customFormat="1" x14ac:dyDescent="0.25">
      <c r="C264" s="39"/>
      <c r="D264" s="107" t="s">
        <v>317</v>
      </c>
      <c r="E264" s="108">
        <v>1702.74</v>
      </c>
      <c r="F264" s="108">
        <f t="shared" si="14"/>
        <v>2060.3154</v>
      </c>
      <c r="G264" s="31"/>
      <c r="H264" s="31"/>
      <c r="I264" s="31"/>
    </row>
    <row r="265" spans="3:9" s="11" customFormat="1" x14ac:dyDescent="0.25">
      <c r="C265" s="39"/>
      <c r="D265" s="107" t="s">
        <v>161</v>
      </c>
      <c r="E265" s="108">
        <v>2537.66</v>
      </c>
      <c r="F265" s="108">
        <f t="shared" si="14"/>
        <v>3070.5685999999996</v>
      </c>
      <c r="G265" s="31"/>
      <c r="H265" s="31"/>
      <c r="I265" s="31"/>
    </row>
    <row r="266" spans="3:9" s="11" customFormat="1" x14ac:dyDescent="0.25">
      <c r="C266" s="39"/>
      <c r="D266" s="107" t="s">
        <v>318</v>
      </c>
      <c r="E266" s="108">
        <v>19086.5</v>
      </c>
      <c r="F266" s="108">
        <f t="shared" si="14"/>
        <v>23094.665000000001</v>
      </c>
      <c r="G266" s="31"/>
      <c r="H266" s="31"/>
      <c r="I266" s="31"/>
    </row>
    <row r="267" spans="3:9" s="11" customFormat="1" x14ac:dyDescent="0.25">
      <c r="C267" s="39"/>
      <c r="D267" s="107" t="s">
        <v>319</v>
      </c>
      <c r="E267" s="108">
        <v>5200</v>
      </c>
      <c r="F267" s="108">
        <f t="shared" si="14"/>
        <v>6292</v>
      </c>
      <c r="G267" s="31"/>
      <c r="H267" s="31"/>
      <c r="I267" s="31"/>
    </row>
    <row r="268" spans="3:9" s="11" customFormat="1" x14ac:dyDescent="0.25">
      <c r="C268" s="39"/>
      <c r="D268" s="107" t="s">
        <v>164</v>
      </c>
      <c r="E268" s="108">
        <v>11169</v>
      </c>
      <c r="F268" s="108">
        <f t="shared" si="14"/>
        <v>13514.49</v>
      </c>
      <c r="G268" s="31"/>
      <c r="H268" s="31"/>
      <c r="I268" s="31"/>
    </row>
    <row r="269" spans="3:9" s="11" customFormat="1" x14ac:dyDescent="0.25">
      <c r="C269" s="39"/>
      <c r="D269" s="107" t="s">
        <v>320</v>
      </c>
      <c r="E269" s="108">
        <v>4972.5</v>
      </c>
      <c r="F269" s="108">
        <f t="shared" si="14"/>
        <v>6016.7249999999995</v>
      </c>
      <c r="G269" s="31"/>
      <c r="H269" s="31"/>
      <c r="I269" s="31"/>
    </row>
    <row r="270" spans="3:9" s="11" customFormat="1" x14ac:dyDescent="0.25">
      <c r="C270" s="39"/>
      <c r="D270" s="107" t="s">
        <v>321</v>
      </c>
      <c r="E270" s="108">
        <v>69540.63</v>
      </c>
      <c r="F270" s="108">
        <f t="shared" si="14"/>
        <v>84144.162299999996</v>
      </c>
      <c r="G270" s="31"/>
      <c r="H270" s="31"/>
      <c r="I270" s="31"/>
    </row>
    <row r="271" spans="3:9" s="11" customFormat="1" x14ac:dyDescent="0.25">
      <c r="C271" s="39"/>
      <c r="D271" s="107" t="s">
        <v>322</v>
      </c>
      <c r="E271" s="108">
        <v>17768.28</v>
      </c>
      <c r="F271" s="108">
        <f t="shared" si="14"/>
        <v>21499.618799999997</v>
      </c>
      <c r="G271" s="31"/>
      <c r="H271" s="31"/>
      <c r="I271" s="31"/>
    </row>
    <row r="272" spans="3:9" s="11" customFormat="1" x14ac:dyDescent="0.25">
      <c r="C272" s="39"/>
      <c r="D272" s="107" t="s">
        <v>323</v>
      </c>
      <c r="E272" s="108">
        <v>4488</v>
      </c>
      <c r="F272" s="108">
        <f t="shared" si="14"/>
        <v>5430.48</v>
      </c>
      <c r="G272" s="31"/>
      <c r="H272" s="31"/>
      <c r="I272" s="31"/>
    </row>
    <row r="273" spans="3:9" s="11" customFormat="1" x14ac:dyDescent="0.25">
      <c r="C273" s="39"/>
      <c r="D273" s="107" t="s">
        <v>324</v>
      </c>
      <c r="E273" s="108">
        <v>51475.96</v>
      </c>
      <c r="F273" s="108">
        <f t="shared" si="14"/>
        <v>62285.911599999999</v>
      </c>
      <c r="G273" s="31"/>
      <c r="H273" s="31"/>
      <c r="I273" s="31"/>
    </row>
    <row r="274" spans="3:9" s="11" customFormat="1" x14ac:dyDescent="0.25">
      <c r="C274" s="39"/>
      <c r="D274" s="107" t="s">
        <v>325</v>
      </c>
      <c r="E274" s="108">
        <v>792</v>
      </c>
      <c r="F274" s="108">
        <f t="shared" si="14"/>
        <v>958.31999999999994</v>
      </c>
      <c r="G274" s="31"/>
      <c r="H274" s="31"/>
      <c r="I274" s="31"/>
    </row>
    <row r="275" spans="3:9" s="11" customFormat="1" x14ac:dyDescent="0.25">
      <c r="C275" s="39"/>
      <c r="D275" s="107" t="s">
        <v>326</v>
      </c>
      <c r="E275" s="108">
        <v>395</v>
      </c>
      <c r="F275" s="108">
        <f t="shared" si="14"/>
        <v>477.95</v>
      </c>
      <c r="G275" s="31"/>
      <c r="H275" s="31"/>
      <c r="I275" s="31"/>
    </row>
    <row r="276" spans="3:9" s="11" customFormat="1" x14ac:dyDescent="0.25">
      <c r="C276" s="39"/>
      <c r="D276" s="107" t="s">
        <v>165</v>
      </c>
      <c r="E276" s="108">
        <v>949.98</v>
      </c>
      <c r="F276" s="108">
        <f t="shared" si="14"/>
        <v>1149.4757999999999</v>
      </c>
      <c r="G276" s="31"/>
      <c r="H276" s="31"/>
      <c r="I276" s="31"/>
    </row>
    <row r="277" spans="3:9" s="11" customFormat="1" x14ac:dyDescent="0.25">
      <c r="C277" s="39"/>
      <c r="D277" s="107" t="s">
        <v>327</v>
      </c>
      <c r="E277" s="108">
        <v>2651.52</v>
      </c>
      <c r="F277" s="108">
        <f t="shared" si="14"/>
        <v>3208.3391999999999</v>
      </c>
      <c r="G277" s="31"/>
      <c r="H277" s="31"/>
      <c r="I277" s="31"/>
    </row>
    <row r="278" spans="3:9" s="11" customFormat="1" x14ac:dyDescent="0.25">
      <c r="C278" s="39"/>
      <c r="D278" s="107" t="s">
        <v>328</v>
      </c>
      <c r="E278" s="108">
        <v>10784.91</v>
      </c>
      <c r="F278" s="108">
        <f t="shared" si="14"/>
        <v>13049.741099999999</v>
      </c>
      <c r="G278" s="31"/>
      <c r="H278" s="31"/>
      <c r="I278" s="31"/>
    </row>
    <row r="279" spans="3:9" s="11" customFormat="1" x14ac:dyDescent="0.25">
      <c r="C279" s="39"/>
      <c r="D279" s="107" t="s">
        <v>329</v>
      </c>
      <c r="E279" s="108">
        <v>7633.59</v>
      </c>
      <c r="F279" s="108">
        <f t="shared" si="14"/>
        <v>9236.6438999999991</v>
      </c>
      <c r="G279" s="31"/>
      <c r="H279" s="31"/>
      <c r="I279" s="31"/>
    </row>
    <row r="280" spans="3:9" s="11" customFormat="1" x14ac:dyDescent="0.25">
      <c r="C280" s="39"/>
      <c r="D280" s="107" t="s">
        <v>166</v>
      </c>
      <c r="E280" s="108">
        <v>2802.64</v>
      </c>
      <c r="F280" s="108">
        <f t="shared" si="14"/>
        <v>3391.1943999999999</v>
      </c>
      <c r="G280" s="31"/>
      <c r="H280" s="31"/>
      <c r="I280" s="31"/>
    </row>
    <row r="281" spans="3:9" s="11" customFormat="1" x14ac:dyDescent="0.25">
      <c r="C281" s="39"/>
      <c r="D281" s="107" t="s">
        <v>167</v>
      </c>
      <c r="E281" s="108">
        <v>16503.48</v>
      </c>
      <c r="F281" s="108">
        <f t="shared" si="14"/>
        <v>19969.210799999997</v>
      </c>
      <c r="G281" s="31"/>
      <c r="H281" s="31"/>
      <c r="I281" s="31"/>
    </row>
    <row r="282" spans="3:9" s="11" customFormat="1" x14ac:dyDescent="0.25">
      <c r="C282" s="39"/>
      <c r="D282" s="107" t="s">
        <v>330</v>
      </c>
      <c r="E282" s="108">
        <v>9304.44</v>
      </c>
      <c r="F282" s="108">
        <f t="shared" si="14"/>
        <v>11258.3724</v>
      </c>
      <c r="G282" s="31"/>
      <c r="H282" s="31"/>
      <c r="I282" s="31"/>
    </row>
    <row r="283" spans="3:9" s="11" customFormat="1" x14ac:dyDescent="0.25">
      <c r="C283" s="39"/>
      <c r="D283" s="107" t="s">
        <v>331</v>
      </c>
      <c r="E283" s="108">
        <v>2040.59</v>
      </c>
      <c r="F283" s="108">
        <f t="shared" si="14"/>
        <v>2469.1138999999998</v>
      </c>
      <c r="G283" s="31"/>
      <c r="H283" s="31"/>
      <c r="I283" s="31"/>
    </row>
    <row r="284" spans="3:9" s="11" customFormat="1" x14ac:dyDescent="0.25">
      <c r="C284" s="39"/>
      <c r="D284" s="107" t="s">
        <v>332</v>
      </c>
      <c r="E284" s="108">
        <v>3884.84</v>
      </c>
      <c r="F284" s="108">
        <f t="shared" si="14"/>
        <v>4700.6563999999998</v>
      </c>
      <c r="G284" s="31"/>
      <c r="H284" s="31"/>
      <c r="I284" s="31"/>
    </row>
    <row r="285" spans="3:9" s="11" customFormat="1" x14ac:dyDescent="0.25">
      <c r="C285" s="39"/>
      <c r="D285" s="107" t="s">
        <v>333</v>
      </c>
      <c r="E285" s="108">
        <v>5954.88</v>
      </c>
      <c r="F285" s="108">
        <f t="shared" si="14"/>
        <v>7205.4048000000003</v>
      </c>
      <c r="G285" s="31"/>
      <c r="H285" s="31"/>
      <c r="I285" s="31"/>
    </row>
    <row r="286" spans="3:9" s="11" customFormat="1" x14ac:dyDescent="0.25">
      <c r="C286" s="39"/>
      <c r="D286" s="107" t="s">
        <v>168</v>
      </c>
      <c r="E286" s="108">
        <v>61482.51</v>
      </c>
      <c r="F286" s="108">
        <f t="shared" si="14"/>
        <v>74393.837100000004</v>
      </c>
      <c r="G286" s="31"/>
      <c r="H286" s="31"/>
      <c r="I286" s="31"/>
    </row>
    <row r="287" spans="3:9" s="11" customFormat="1" x14ac:dyDescent="0.25">
      <c r="C287" s="39"/>
      <c r="D287" s="107" t="s">
        <v>334</v>
      </c>
      <c r="E287" s="108">
        <v>2693.7</v>
      </c>
      <c r="F287" s="108">
        <f t="shared" si="14"/>
        <v>3259.3769999999995</v>
      </c>
      <c r="G287" s="31"/>
      <c r="H287" s="31"/>
      <c r="I287" s="31"/>
    </row>
    <row r="288" spans="3:9" s="11" customFormat="1" x14ac:dyDescent="0.25">
      <c r="C288" s="39"/>
      <c r="D288" s="107" t="s">
        <v>335</v>
      </c>
      <c r="E288" s="108">
        <v>15230.77</v>
      </c>
      <c r="F288" s="108">
        <f t="shared" si="14"/>
        <v>18429.2317</v>
      </c>
      <c r="G288" s="31"/>
      <c r="H288" s="31"/>
      <c r="I288" s="31"/>
    </row>
    <row r="289" spans="3:9" s="11" customFormat="1" x14ac:dyDescent="0.25">
      <c r="C289" s="39"/>
      <c r="D289" s="107" t="s">
        <v>169</v>
      </c>
      <c r="E289" s="108">
        <v>2508.48</v>
      </c>
      <c r="F289" s="108">
        <f t="shared" si="14"/>
        <v>3035.2608</v>
      </c>
      <c r="G289" s="31"/>
      <c r="H289" s="31"/>
      <c r="I289" s="31"/>
    </row>
    <row r="290" spans="3:9" s="11" customFormat="1" x14ac:dyDescent="0.25">
      <c r="C290" s="39"/>
      <c r="D290" s="107" t="s">
        <v>336</v>
      </c>
      <c r="E290" s="108">
        <v>50000</v>
      </c>
      <c r="F290" s="108">
        <f t="shared" si="14"/>
        <v>60500</v>
      </c>
      <c r="G290" s="31"/>
      <c r="H290" s="31"/>
      <c r="I290" s="31"/>
    </row>
    <row r="291" spans="3:9" s="11" customFormat="1" x14ac:dyDescent="0.25">
      <c r="C291" s="39"/>
      <c r="D291" s="107" t="s">
        <v>337</v>
      </c>
      <c r="E291" s="108">
        <v>32348</v>
      </c>
      <c r="F291" s="108">
        <f t="shared" si="14"/>
        <v>39141.08</v>
      </c>
      <c r="G291" s="31"/>
      <c r="H291" s="31"/>
      <c r="I291" s="31"/>
    </row>
    <row r="292" spans="3:9" s="11" customFormat="1" x14ac:dyDescent="0.25">
      <c r="C292" s="39"/>
      <c r="D292" s="107" t="s">
        <v>338</v>
      </c>
      <c r="E292" s="108">
        <v>5787.2</v>
      </c>
      <c r="F292" s="108">
        <f t="shared" si="14"/>
        <v>7002.5119999999997</v>
      </c>
      <c r="G292" s="31"/>
      <c r="H292" s="31"/>
      <c r="I292" s="31"/>
    </row>
    <row r="293" spans="3:9" s="11" customFormat="1" x14ac:dyDescent="0.25">
      <c r="C293" s="39"/>
      <c r="D293" s="107" t="s">
        <v>339</v>
      </c>
      <c r="E293" s="108">
        <v>6500</v>
      </c>
      <c r="F293" s="108">
        <f t="shared" si="14"/>
        <v>7865</v>
      </c>
      <c r="G293" s="31"/>
      <c r="H293" s="31"/>
      <c r="I293" s="31"/>
    </row>
    <row r="294" spans="3:9" s="11" customFormat="1" x14ac:dyDescent="0.25">
      <c r="C294" s="39"/>
      <c r="D294" s="107" t="s">
        <v>340</v>
      </c>
      <c r="E294" s="108">
        <v>19003.16</v>
      </c>
      <c r="F294" s="108">
        <f t="shared" si="14"/>
        <v>22993.8236</v>
      </c>
      <c r="G294" s="31"/>
      <c r="H294" s="31"/>
      <c r="I294" s="31"/>
    </row>
    <row r="295" spans="3:9" s="11" customFormat="1" x14ac:dyDescent="0.25">
      <c r="C295" s="39"/>
      <c r="D295" s="107" t="s">
        <v>341</v>
      </c>
      <c r="E295" s="108">
        <v>1600</v>
      </c>
      <c r="F295" s="108">
        <f t="shared" si="14"/>
        <v>1936</v>
      </c>
      <c r="G295" s="31"/>
      <c r="H295" s="31"/>
      <c r="I295" s="31"/>
    </row>
    <row r="296" spans="3:9" s="11" customFormat="1" x14ac:dyDescent="0.25">
      <c r="C296" s="39"/>
      <c r="D296" s="107" t="s">
        <v>342</v>
      </c>
      <c r="E296" s="108">
        <v>13012.56</v>
      </c>
      <c r="F296" s="108">
        <f t="shared" si="14"/>
        <v>15745.1976</v>
      </c>
      <c r="G296" s="31"/>
      <c r="H296" s="31"/>
      <c r="I296" s="31"/>
    </row>
    <row r="297" spans="3:9" s="11" customFormat="1" x14ac:dyDescent="0.25">
      <c r="C297" s="39"/>
      <c r="D297" s="107" t="s">
        <v>343</v>
      </c>
      <c r="E297" s="108">
        <v>3948</v>
      </c>
      <c r="F297" s="108">
        <f t="shared" si="14"/>
        <v>4777.08</v>
      </c>
      <c r="G297" s="31"/>
      <c r="H297" s="31"/>
      <c r="I297" s="31"/>
    </row>
    <row r="298" spans="3:9" s="11" customFormat="1" x14ac:dyDescent="0.25">
      <c r="C298" s="39"/>
      <c r="D298" s="107" t="s">
        <v>344</v>
      </c>
      <c r="E298" s="108">
        <v>4065.6</v>
      </c>
      <c r="F298" s="108">
        <f t="shared" ref="F298:F361" si="15">E298*1.21</f>
        <v>4919.3759999999993</v>
      </c>
      <c r="G298" s="31"/>
      <c r="H298" s="31"/>
      <c r="I298" s="31"/>
    </row>
    <row r="299" spans="3:9" s="11" customFormat="1" x14ac:dyDescent="0.25">
      <c r="C299" s="39"/>
      <c r="D299" s="107" t="s">
        <v>345</v>
      </c>
      <c r="E299" s="108">
        <v>7308.02</v>
      </c>
      <c r="F299" s="108">
        <f t="shared" si="15"/>
        <v>8842.7042000000001</v>
      </c>
      <c r="G299" s="31"/>
      <c r="H299" s="31"/>
      <c r="I299" s="31"/>
    </row>
    <row r="300" spans="3:9" s="11" customFormat="1" x14ac:dyDescent="0.25">
      <c r="C300" s="39"/>
      <c r="D300" s="107" t="s">
        <v>346</v>
      </c>
      <c r="E300" s="108">
        <v>24836.78</v>
      </c>
      <c r="F300" s="108">
        <f t="shared" si="15"/>
        <v>30052.503799999999</v>
      </c>
      <c r="G300" s="31"/>
      <c r="H300" s="31"/>
      <c r="I300" s="31"/>
    </row>
    <row r="301" spans="3:9" s="11" customFormat="1" x14ac:dyDescent="0.25">
      <c r="C301" s="39"/>
      <c r="D301" s="107" t="s">
        <v>347</v>
      </c>
      <c r="E301" s="108">
        <v>4181.76</v>
      </c>
      <c r="F301" s="108">
        <f t="shared" si="15"/>
        <v>5059.9296000000004</v>
      </c>
      <c r="G301" s="31"/>
      <c r="H301" s="31"/>
      <c r="I301" s="31"/>
    </row>
    <row r="302" spans="3:9" s="11" customFormat="1" x14ac:dyDescent="0.25">
      <c r="C302" s="39"/>
      <c r="D302" s="107" t="s">
        <v>348</v>
      </c>
      <c r="E302" s="108">
        <v>8169.44</v>
      </c>
      <c r="F302" s="108">
        <f t="shared" si="15"/>
        <v>9885.0223999999998</v>
      </c>
      <c r="G302" s="31"/>
      <c r="H302" s="31"/>
      <c r="I302" s="31"/>
    </row>
    <row r="303" spans="3:9" s="11" customFormat="1" x14ac:dyDescent="0.25">
      <c r="C303" s="39"/>
      <c r="D303" s="107" t="s">
        <v>349</v>
      </c>
      <c r="E303" s="108">
        <v>25000</v>
      </c>
      <c r="F303" s="108">
        <f t="shared" si="15"/>
        <v>30250</v>
      </c>
      <c r="G303" s="31"/>
      <c r="H303" s="31"/>
      <c r="I303" s="31"/>
    </row>
    <row r="304" spans="3:9" s="11" customFormat="1" x14ac:dyDescent="0.25">
      <c r="C304" s="39"/>
      <c r="D304" s="107" t="s">
        <v>350</v>
      </c>
      <c r="E304" s="108">
        <v>8314.9599999999991</v>
      </c>
      <c r="F304" s="108">
        <f t="shared" si="15"/>
        <v>10061.101599999998</v>
      </c>
      <c r="G304" s="31"/>
      <c r="H304" s="31"/>
      <c r="I304" s="31"/>
    </row>
    <row r="305" spans="3:9" s="11" customFormat="1" x14ac:dyDescent="0.25">
      <c r="C305" s="39"/>
      <c r="D305" s="107" t="s">
        <v>351</v>
      </c>
      <c r="E305" s="108">
        <v>27384.62</v>
      </c>
      <c r="F305" s="108">
        <f t="shared" si="15"/>
        <v>33135.390199999994</v>
      </c>
      <c r="G305" s="31"/>
      <c r="H305" s="31"/>
      <c r="I305" s="31"/>
    </row>
    <row r="306" spans="3:9" s="11" customFormat="1" x14ac:dyDescent="0.25">
      <c r="C306" s="39"/>
      <c r="D306" s="107" t="s">
        <v>352</v>
      </c>
      <c r="E306" s="108">
        <v>542.02</v>
      </c>
      <c r="F306" s="108">
        <f t="shared" si="15"/>
        <v>655.8442</v>
      </c>
      <c r="G306" s="31"/>
      <c r="H306" s="31"/>
      <c r="I306" s="31"/>
    </row>
    <row r="307" spans="3:9" s="11" customFormat="1" x14ac:dyDescent="0.25">
      <c r="C307" s="39"/>
      <c r="D307" s="107" t="s">
        <v>353</v>
      </c>
      <c r="E307" s="108">
        <v>103398.75</v>
      </c>
      <c r="F307" s="108">
        <f t="shared" si="15"/>
        <v>125112.4875</v>
      </c>
      <c r="G307" s="31"/>
      <c r="H307" s="31"/>
      <c r="I307" s="31"/>
    </row>
    <row r="308" spans="3:9" s="11" customFormat="1" x14ac:dyDescent="0.25">
      <c r="C308" s="39"/>
      <c r="D308" s="107" t="s">
        <v>354</v>
      </c>
      <c r="E308" s="108">
        <v>12660</v>
      </c>
      <c r="F308" s="108">
        <f t="shared" si="15"/>
        <v>15318.6</v>
      </c>
      <c r="G308" s="31"/>
      <c r="H308" s="31"/>
      <c r="I308" s="31"/>
    </row>
    <row r="309" spans="3:9" s="11" customFormat="1" x14ac:dyDescent="0.25">
      <c r="C309" s="39"/>
      <c r="D309" s="107" t="s">
        <v>355</v>
      </c>
      <c r="E309" s="108">
        <v>13999.04</v>
      </c>
      <c r="F309" s="108">
        <f t="shared" si="15"/>
        <v>16938.838400000001</v>
      </c>
      <c r="G309" s="31"/>
      <c r="H309" s="31"/>
      <c r="I309" s="31"/>
    </row>
    <row r="310" spans="3:9" s="11" customFormat="1" x14ac:dyDescent="0.25">
      <c r="C310" s="39"/>
      <c r="D310" s="107" t="s">
        <v>356</v>
      </c>
      <c r="E310" s="108">
        <v>6414.26</v>
      </c>
      <c r="F310" s="108">
        <f t="shared" si="15"/>
        <v>7761.2546000000002</v>
      </c>
      <c r="G310" s="31"/>
      <c r="H310" s="31"/>
      <c r="I310" s="31"/>
    </row>
    <row r="311" spans="3:9" s="11" customFormat="1" x14ac:dyDescent="0.25">
      <c r="C311" s="39"/>
      <c r="D311" s="107" t="s">
        <v>357</v>
      </c>
      <c r="E311" s="108">
        <v>31499.84</v>
      </c>
      <c r="F311" s="108">
        <f t="shared" si="15"/>
        <v>38114.806400000001</v>
      </c>
      <c r="G311" s="31"/>
      <c r="H311" s="31"/>
      <c r="I311" s="31"/>
    </row>
    <row r="312" spans="3:9" s="11" customFormat="1" x14ac:dyDescent="0.25">
      <c r="C312" s="39"/>
      <c r="D312" s="107" t="s">
        <v>358</v>
      </c>
      <c r="E312" s="108">
        <v>18357.810000000001</v>
      </c>
      <c r="F312" s="108">
        <f t="shared" si="15"/>
        <v>22212.950100000002</v>
      </c>
      <c r="G312" s="31"/>
      <c r="H312" s="31"/>
      <c r="I312" s="31"/>
    </row>
    <row r="313" spans="3:9" s="11" customFormat="1" x14ac:dyDescent="0.25">
      <c r="C313" s="39"/>
      <c r="D313" s="107" t="s">
        <v>359</v>
      </c>
      <c r="E313" s="108">
        <v>9593.39</v>
      </c>
      <c r="F313" s="108">
        <f t="shared" si="15"/>
        <v>11608.001899999999</v>
      </c>
      <c r="G313" s="31"/>
      <c r="H313" s="31"/>
      <c r="I313" s="31"/>
    </row>
    <row r="314" spans="3:9" s="11" customFormat="1" x14ac:dyDescent="0.25">
      <c r="C314" s="39"/>
      <c r="D314" s="107" t="s">
        <v>360</v>
      </c>
      <c r="E314" s="108">
        <v>6465.3</v>
      </c>
      <c r="F314" s="108">
        <f t="shared" si="15"/>
        <v>7823.0129999999999</v>
      </c>
      <c r="G314" s="31"/>
      <c r="H314" s="31"/>
      <c r="I314" s="31"/>
    </row>
    <row r="315" spans="3:9" s="11" customFormat="1" x14ac:dyDescent="0.25">
      <c r="C315" s="39"/>
      <c r="D315" s="107" t="s">
        <v>361</v>
      </c>
      <c r="E315" s="108">
        <v>5134.28</v>
      </c>
      <c r="F315" s="108">
        <f t="shared" si="15"/>
        <v>6212.4787999999999</v>
      </c>
      <c r="G315" s="31"/>
      <c r="H315" s="31"/>
      <c r="I315" s="31"/>
    </row>
    <row r="316" spans="3:9" s="11" customFormat="1" x14ac:dyDescent="0.25">
      <c r="C316" s="39"/>
      <c r="D316" s="107" t="s">
        <v>362</v>
      </c>
      <c r="E316" s="108">
        <v>2000</v>
      </c>
      <c r="F316" s="108">
        <f t="shared" si="15"/>
        <v>2420</v>
      </c>
      <c r="G316" s="31"/>
      <c r="H316" s="31"/>
      <c r="I316" s="31"/>
    </row>
    <row r="317" spans="3:9" s="11" customFormat="1" x14ac:dyDescent="0.25">
      <c r="C317" s="39"/>
      <c r="D317" s="107" t="s">
        <v>177</v>
      </c>
      <c r="E317" s="108">
        <v>903.37</v>
      </c>
      <c r="F317" s="108">
        <f t="shared" si="15"/>
        <v>1093.0777</v>
      </c>
      <c r="G317" s="31"/>
      <c r="H317" s="31"/>
      <c r="I317" s="31"/>
    </row>
    <row r="318" spans="3:9" s="11" customFormat="1" x14ac:dyDescent="0.25">
      <c r="C318" s="39"/>
      <c r="D318" s="107" t="s">
        <v>182</v>
      </c>
      <c r="E318" s="108">
        <v>1461.82</v>
      </c>
      <c r="F318" s="108">
        <f t="shared" si="15"/>
        <v>1768.8021999999999</v>
      </c>
      <c r="G318" s="31"/>
      <c r="H318" s="31"/>
      <c r="I318" s="31"/>
    </row>
    <row r="319" spans="3:9" s="11" customFormat="1" x14ac:dyDescent="0.25">
      <c r="C319" s="39"/>
      <c r="D319" s="107" t="s">
        <v>363</v>
      </c>
      <c r="E319" s="108">
        <v>4633</v>
      </c>
      <c r="F319" s="108">
        <f t="shared" si="15"/>
        <v>5605.9299999999994</v>
      </c>
      <c r="G319" s="31"/>
      <c r="H319" s="31"/>
      <c r="I319" s="31"/>
    </row>
    <row r="320" spans="3:9" s="11" customFormat="1" x14ac:dyDescent="0.25">
      <c r="C320" s="39"/>
      <c r="D320" s="107" t="s">
        <v>364</v>
      </c>
      <c r="E320" s="108">
        <v>4167.57</v>
      </c>
      <c r="F320" s="108">
        <f t="shared" si="15"/>
        <v>5042.7596999999996</v>
      </c>
      <c r="G320" s="31"/>
      <c r="H320" s="31"/>
      <c r="I320" s="31"/>
    </row>
    <row r="321" spans="3:9" s="11" customFormat="1" x14ac:dyDescent="0.25">
      <c r="C321" s="39"/>
      <c r="D321" s="107" t="s">
        <v>365</v>
      </c>
      <c r="E321" s="108">
        <v>3829.01</v>
      </c>
      <c r="F321" s="108">
        <f t="shared" si="15"/>
        <v>4633.1021000000001</v>
      </c>
      <c r="G321" s="31"/>
      <c r="H321" s="31"/>
      <c r="I321" s="31"/>
    </row>
    <row r="322" spans="3:9" s="11" customFormat="1" x14ac:dyDescent="0.25">
      <c r="C322" s="39"/>
      <c r="D322" s="107" t="s">
        <v>366</v>
      </c>
      <c r="E322" s="108">
        <v>3172.8</v>
      </c>
      <c r="F322" s="108">
        <f t="shared" si="15"/>
        <v>3839.0880000000002</v>
      </c>
      <c r="G322" s="31"/>
      <c r="H322" s="31"/>
      <c r="I322" s="31"/>
    </row>
    <row r="323" spans="3:9" s="11" customFormat="1" x14ac:dyDescent="0.25">
      <c r="C323" s="39"/>
      <c r="D323" s="107" t="s">
        <v>367</v>
      </c>
      <c r="E323" s="108">
        <v>2988.48</v>
      </c>
      <c r="F323" s="108">
        <f t="shared" si="15"/>
        <v>3616.0607999999997</v>
      </c>
      <c r="G323" s="31"/>
      <c r="H323" s="31"/>
      <c r="I323" s="31"/>
    </row>
    <row r="324" spans="3:9" s="11" customFormat="1" x14ac:dyDescent="0.25">
      <c r="C324" s="39"/>
      <c r="D324" s="107" t="s">
        <v>368</v>
      </c>
      <c r="E324" s="108">
        <v>3852.58</v>
      </c>
      <c r="F324" s="108">
        <f t="shared" si="15"/>
        <v>4661.6217999999999</v>
      </c>
      <c r="G324" s="31"/>
      <c r="H324" s="31"/>
      <c r="I324" s="31"/>
    </row>
    <row r="325" spans="3:9" s="11" customFormat="1" x14ac:dyDescent="0.25">
      <c r="C325" s="39"/>
      <c r="D325" s="107" t="s">
        <v>369</v>
      </c>
      <c r="E325" s="108">
        <v>31021.08</v>
      </c>
      <c r="F325" s="108">
        <f t="shared" si="15"/>
        <v>37535.506800000003</v>
      </c>
      <c r="G325" s="31"/>
      <c r="H325" s="31"/>
      <c r="I325" s="31"/>
    </row>
    <row r="326" spans="3:9" s="11" customFormat="1" x14ac:dyDescent="0.25">
      <c r="C326" s="39"/>
      <c r="D326" s="107" t="s">
        <v>370</v>
      </c>
      <c r="E326" s="108">
        <v>2047.68</v>
      </c>
      <c r="F326" s="108">
        <f t="shared" si="15"/>
        <v>2477.6927999999998</v>
      </c>
      <c r="G326" s="31"/>
      <c r="H326" s="31"/>
      <c r="I326" s="31"/>
    </row>
    <row r="327" spans="3:9" s="11" customFormat="1" x14ac:dyDescent="0.25">
      <c r="C327" s="39"/>
      <c r="D327" s="107" t="s">
        <v>371</v>
      </c>
      <c r="E327" s="108">
        <v>1100.0999999999999</v>
      </c>
      <c r="F327" s="108">
        <f t="shared" si="15"/>
        <v>1331.1209999999999</v>
      </c>
      <c r="G327" s="31"/>
      <c r="H327" s="31"/>
      <c r="I327" s="31"/>
    </row>
    <row r="328" spans="3:9" s="11" customFormat="1" x14ac:dyDescent="0.25">
      <c r="C328" s="39"/>
      <c r="D328" s="107" t="s">
        <v>186</v>
      </c>
      <c r="E328" s="108">
        <v>17757.060000000001</v>
      </c>
      <c r="F328" s="108">
        <f t="shared" si="15"/>
        <v>21486.042600000001</v>
      </c>
      <c r="G328" s="31"/>
      <c r="H328" s="31"/>
      <c r="I328" s="31"/>
    </row>
    <row r="329" spans="3:9" s="11" customFormat="1" x14ac:dyDescent="0.25">
      <c r="C329" s="39"/>
      <c r="D329" s="107" t="s">
        <v>372</v>
      </c>
      <c r="E329" s="108">
        <v>11230.77</v>
      </c>
      <c r="F329" s="108">
        <f t="shared" si="15"/>
        <v>13589.2317</v>
      </c>
      <c r="G329" s="31"/>
      <c r="H329" s="31"/>
      <c r="I329" s="31"/>
    </row>
    <row r="330" spans="3:9" s="11" customFormat="1" x14ac:dyDescent="0.25">
      <c r="C330" s="39"/>
      <c r="D330" s="107" t="s">
        <v>373</v>
      </c>
      <c r="E330" s="108">
        <v>1999.85</v>
      </c>
      <c r="F330" s="108">
        <f t="shared" si="15"/>
        <v>2419.8184999999999</v>
      </c>
      <c r="G330" s="31"/>
      <c r="H330" s="31"/>
      <c r="I330" s="31"/>
    </row>
    <row r="331" spans="3:9" s="11" customFormat="1" x14ac:dyDescent="0.25">
      <c r="C331" s="39"/>
      <c r="D331" s="107" t="s">
        <v>374</v>
      </c>
      <c r="E331" s="108">
        <v>3168</v>
      </c>
      <c r="F331" s="108">
        <f t="shared" si="15"/>
        <v>3833.2799999999997</v>
      </c>
      <c r="G331" s="31"/>
      <c r="H331" s="31"/>
      <c r="I331" s="31"/>
    </row>
    <row r="332" spans="3:9" s="11" customFormat="1" x14ac:dyDescent="0.25">
      <c r="C332" s="39"/>
      <c r="D332" s="107" t="s">
        <v>188</v>
      </c>
      <c r="E332" s="108">
        <v>11197.65</v>
      </c>
      <c r="F332" s="108">
        <f t="shared" si="15"/>
        <v>13549.156499999999</v>
      </c>
      <c r="G332" s="31"/>
      <c r="H332" s="31"/>
      <c r="I332" s="31"/>
    </row>
    <row r="333" spans="3:9" s="11" customFormat="1" x14ac:dyDescent="0.25">
      <c r="C333" s="39"/>
      <c r="D333" s="107" t="s">
        <v>375</v>
      </c>
      <c r="E333" s="108">
        <v>16055</v>
      </c>
      <c r="F333" s="108">
        <f t="shared" si="15"/>
        <v>19426.55</v>
      </c>
      <c r="G333" s="31"/>
      <c r="H333" s="31"/>
      <c r="I333" s="31"/>
    </row>
    <row r="334" spans="3:9" s="11" customFormat="1" x14ac:dyDescent="0.25">
      <c r="C334" s="39"/>
      <c r="D334" s="107" t="s">
        <v>376</v>
      </c>
      <c r="E334" s="108">
        <v>3525.6</v>
      </c>
      <c r="F334" s="108">
        <f t="shared" si="15"/>
        <v>4265.9759999999997</v>
      </c>
      <c r="G334" s="31"/>
      <c r="H334" s="31"/>
      <c r="I334" s="31"/>
    </row>
    <row r="335" spans="3:9" s="11" customFormat="1" x14ac:dyDescent="0.25">
      <c r="C335" s="39"/>
      <c r="D335" s="107" t="s">
        <v>377</v>
      </c>
      <c r="E335" s="108">
        <v>2865.12</v>
      </c>
      <c r="F335" s="108">
        <f t="shared" si="15"/>
        <v>3466.7951999999996</v>
      </c>
      <c r="G335" s="31"/>
      <c r="H335" s="31"/>
      <c r="I335" s="31"/>
    </row>
    <row r="336" spans="3:9" s="11" customFormat="1" x14ac:dyDescent="0.25">
      <c r="C336" s="39"/>
      <c r="D336" s="107" t="s">
        <v>378</v>
      </c>
      <c r="E336" s="108">
        <v>8795</v>
      </c>
      <c r="F336" s="108">
        <f t="shared" si="15"/>
        <v>10641.949999999999</v>
      </c>
      <c r="G336" s="31"/>
      <c r="H336" s="31"/>
      <c r="I336" s="31"/>
    </row>
    <row r="337" spans="3:9" s="11" customFormat="1" x14ac:dyDescent="0.25">
      <c r="C337" s="39"/>
      <c r="D337" s="107" t="s">
        <v>379</v>
      </c>
      <c r="E337" s="108">
        <v>4434.6000000000004</v>
      </c>
      <c r="F337" s="108">
        <f t="shared" si="15"/>
        <v>5365.866</v>
      </c>
      <c r="G337" s="31"/>
      <c r="H337" s="31"/>
      <c r="I337" s="31"/>
    </row>
    <row r="338" spans="3:9" s="11" customFormat="1" x14ac:dyDescent="0.25">
      <c r="C338" s="39"/>
      <c r="D338" s="107" t="s">
        <v>380</v>
      </c>
      <c r="E338" s="108">
        <v>2481.6</v>
      </c>
      <c r="F338" s="108">
        <f t="shared" si="15"/>
        <v>3002.7359999999999</v>
      </c>
      <c r="G338" s="31"/>
      <c r="H338" s="31"/>
      <c r="I338" s="31"/>
    </row>
    <row r="339" spans="3:9" s="11" customFormat="1" x14ac:dyDescent="0.25">
      <c r="C339" s="39"/>
      <c r="D339" s="107" t="s">
        <v>381</v>
      </c>
      <c r="E339" s="108">
        <v>14006.55</v>
      </c>
      <c r="F339" s="108">
        <f t="shared" si="15"/>
        <v>16947.925499999998</v>
      </c>
      <c r="G339" s="31"/>
      <c r="H339" s="31"/>
      <c r="I339" s="31"/>
    </row>
    <row r="340" spans="3:9" s="11" customFormat="1" x14ac:dyDescent="0.25">
      <c r="C340" s="39"/>
      <c r="D340" s="107" t="s">
        <v>382</v>
      </c>
      <c r="E340" s="108">
        <v>18480</v>
      </c>
      <c r="F340" s="108">
        <f t="shared" si="15"/>
        <v>22360.799999999999</v>
      </c>
      <c r="G340" s="31"/>
      <c r="H340" s="31"/>
      <c r="I340" s="31"/>
    </row>
    <row r="341" spans="3:9" s="11" customFormat="1" x14ac:dyDescent="0.25">
      <c r="C341" s="39"/>
      <c r="D341" s="107" t="s">
        <v>383</v>
      </c>
      <c r="E341" s="108">
        <v>41350.400000000001</v>
      </c>
      <c r="F341" s="108">
        <f t="shared" si="15"/>
        <v>50033.983999999997</v>
      </c>
      <c r="G341" s="31"/>
      <c r="H341" s="31"/>
      <c r="I341" s="31"/>
    </row>
    <row r="342" spans="3:9" s="11" customFormat="1" x14ac:dyDescent="0.25">
      <c r="C342" s="39"/>
      <c r="D342" s="107" t="s">
        <v>384</v>
      </c>
      <c r="E342" s="108">
        <v>3368.64</v>
      </c>
      <c r="F342" s="108">
        <f t="shared" si="15"/>
        <v>4076.0543999999995</v>
      </c>
      <c r="G342" s="31"/>
      <c r="H342" s="31"/>
      <c r="I342" s="31"/>
    </row>
    <row r="343" spans="3:9" s="11" customFormat="1" x14ac:dyDescent="0.25">
      <c r="C343" s="39"/>
      <c r="D343" s="107" t="s">
        <v>385</v>
      </c>
      <c r="E343" s="108">
        <v>55090.14</v>
      </c>
      <c r="F343" s="108">
        <f t="shared" si="15"/>
        <v>66659.069399999993</v>
      </c>
      <c r="G343" s="31"/>
      <c r="H343" s="31"/>
      <c r="I343" s="31"/>
    </row>
    <row r="344" spans="3:9" s="11" customFormat="1" x14ac:dyDescent="0.25">
      <c r="C344" s="39"/>
      <c r="D344" s="107" t="s">
        <v>386</v>
      </c>
      <c r="E344" s="108">
        <v>3882.2</v>
      </c>
      <c r="F344" s="108">
        <f t="shared" si="15"/>
        <v>4697.4619999999995</v>
      </c>
      <c r="G344" s="31"/>
      <c r="H344" s="31"/>
      <c r="I344" s="31"/>
    </row>
    <row r="345" spans="3:9" s="11" customFormat="1" x14ac:dyDescent="0.25">
      <c r="C345" s="39"/>
      <c r="D345" s="107" t="s">
        <v>387</v>
      </c>
      <c r="E345" s="108">
        <v>14800</v>
      </c>
      <c r="F345" s="108">
        <f t="shared" si="15"/>
        <v>17908</v>
      </c>
      <c r="G345" s="31"/>
      <c r="H345" s="31"/>
      <c r="I345" s="31"/>
    </row>
    <row r="346" spans="3:9" s="11" customFormat="1" x14ac:dyDescent="0.25">
      <c r="C346" s="39"/>
      <c r="D346" s="107" t="s">
        <v>190</v>
      </c>
      <c r="E346" s="108">
        <v>5033.88</v>
      </c>
      <c r="F346" s="108">
        <f t="shared" si="15"/>
        <v>6090.9948000000004</v>
      </c>
      <c r="G346" s="31"/>
      <c r="H346" s="31"/>
      <c r="I346" s="31"/>
    </row>
    <row r="347" spans="3:9" s="11" customFormat="1" x14ac:dyDescent="0.25">
      <c r="C347" s="39"/>
      <c r="D347" s="107" t="s">
        <v>388</v>
      </c>
      <c r="E347" s="108">
        <v>5253.6</v>
      </c>
      <c r="F347" s="108">
        <f t="shared" si="15"/>
        <v>6356.8560000000007</v>
      </c>
      <c r="G347" s="31"/>
      <c r="H347" s="31"/>
      <c r="I347" s="31"/>
    </row>
    <row r="348" spans="3:9" s="11" customFormat="1" x14ac:dyDescent="0.25">
      <c r="C348" s="39"/>
      <c r="D348" s="107" t="s">
        <v>389</v>
      </c>
      <c r="E348" s="108">
        <v>20643.93</v>
      </c>
      <c r="F348" s="108">
        <f t="shared" si="15"/>
        <v>24979.155299999999</v>
      </c>
      <c r="G348" s="31"/>
      <c r="H348" s="31"/>
      <c r="I348" s="31"/>
    </row>
    <row r="349" spans="3:9" s="11" customFormat="1" x14ac:dyDescent="0.25">
      <c r="C349" s="39"/>
      <c r="D349" s="107" t="s">
        <v>390</v>
      </c>
      <c r="E349" s="108">
        <v>46207.5</v>
      </c>
      <c r="F349" s="108">
        <f t="shared" si="15"/>
        <v>55911.074999999997</v>
      </c>
      <c r="G349" s="31"/>
      <c r="H349" s="31"/>
      <c r="I349" s="31"/>
    </row>
    <row r="350" spans="3:9" s="11" customFormat="1" x14ac:dyDescent="0.25">
      <c r="C350" s="39"/>
      <c r="D350" s="107" t="s">
        <v>391</v>
      </c>
      <c r="E350" s="108">
        <v>11151.36</v>
      </c>
      <c r="F350" s="108">
        <f t="shared" si="15"/>
        <v>13493.1456</v>
      </c>
      <c r="G350" s="31"/>
      <c r="H350" s="31"/>
      <c r="I350" s="31"/>
    </row>
    <row r="351" spans="3:9" s="11" customFormat="1" x14ac:dyDescent="0.25">
      <c r="C351" s="39"/>
      <c r="D351" s="107" t="s">
        <v>392</v>
      </c>
      <c r="E351" s="108">
        <v>6336</v>
      </c>
      <c r="F351" s="108">
        <f t="shared" si="15"/>
        <v>7666.5599999999995</v>
      </c>
      <c r="G351" s="31"/>
      <c r="H351" s="31"/>
      <c r="I351" s="31"/>
    </row>
    <row r="352" spans="3:9" s="11" customFormat="1" x14ac:dyDescent="0.25">
      <c r="C352" s="39"/>
      <c r="D352" s="107" t="s">
        <v>393</v>
      </c>
      <c r="E352" s="108">
        <v>354.78</v>
      </c>
      <c r="F352" s="108">
        <f t="shared" si="15"/>
        <v>429.28379999999993</v>
      </c>
      <c r="G352" s="31"/>
      <c r="H352" s="31"/>
      <c r="I352" s="31"/>
    </row>
    <row r="353" spans="2:9" s="11" customFormat="1" x14ac:dyDescent="0.25">
      <c r="C353" s="39"/>
      <c r="D353" s="107" t="s">
        <v>394</v>
      </c>
      <c r="E353" s="108">
        <v>1950</v>
      </c>
      <c r="F353" s="108">
        <f t="shared" si="15"/>
        <v>2359.5</v>
      </c>
      <c r="G353" s="31"/>
      <c r="H353" s="31"/>
      <c r="I353" s="31"/>
    </row>
    <row r="354" spans="2:9" s="11" customFormat="1" x14ac:dyDescent="0.25">
      <c r="C354" s="39"/>
      <c r="D354" s="107" t="s">
        <v>395</v>
      </c>
      <c r="E354" s="108">
        <v>53112</v>
      </c>
      <c r="F354" s="108">
        <f t="shared" si="15"/>
        <v>64265.52</v>
      </c>
      <c r="G354" s="31"/>
      <c r="H354" s="31"/>
      <c r="I354" s="31"/>
    </row>
    <row r="355" spans="2:9" s="11" customFormat="1" x14ac:dyDescent="0.25">
      <c r="C355" s="39"/>
      <c r="D355" s="107" t="s">
        <v>396</v>
      </c>
      <c r="E355" s="108">
        <v>1073.5</v>
      </c>
      <c r="F355" s="108">
        <f t="shared" si="15"/>
        <v>1298.9349999999999</v>
      </c>
      <c r="G355" s="31"/>
      <c r="H355" s="31"/>
      <c r="I355" s="31"/>
    </row>
    <row r="356" spans="2:9" s="11" customFormat="1" x14ac:dyDescent="0.25">
      <c r="C356" s="39"/>
      <c r="D356" s="107" t="s">
        <v>397</v>
      </c>
      <c r="E356" s="108">
        <v>7322.5</v>
      </c>
      <c r="F356" s="108">
        <f t="shared" si="15"/>
        <v>8860.2250000000004</v>
      </c>
      <c r="G356" s="31"/>
      <c r="H356" s="31"/>
      <c r="I356" s="31"/>
    </row>
    <row r="357" spans="2:9" s="11" customFormat="1" x14ac:dyDescent="0.25">
      <c r="C357" s="115" t="s">
        <v>58</v>
      </c>
      <c r="D357" s="111" t="s">
        <v>398</v>
      </c>
      <c r="E357" s="110">
        <v>67630</v>
      </c>
      <c r="F357" s="116">
        <f t="shared" si="15"/>
        <v>81832.3</v>
      </c>
      <c r="H357" s="31"/>
      <c r="I357" s="31"/>
    </row>
    <row r="358" spans="2:9" s="11" customFormat="1" x14ac:dyDescent="0.25">
      <c r="C358" s="115" t="s">
        <v>399</v>
      </c>
      <c r="D358" s="111" t="s">
        <v>400</v>
      </c>
      <c r="E358" s="110">
        <v>9855</v>
      </c>
      <c r="F358" s="108">
        <f t="shared" si="15"/>
        <v>11924.55</v>
      </c>
      <c r="G358" s="31"/>
      <c r="H358" s="31"/>
      <c r="I358" s="31"/>
    </row>
    <row r="359" spans="2:9" s="11" customFormat="1" x14ac:dyDescent="0.25">
      <c r="C359" s="39"/>
      <c r="D359" s="107" t="s">
        <v>401</v>
      </c>
      <c r="E359" s="108">
        <v>26620.49</v>
      </c>
      <c r="F359" s="108">
        <f t="shared" si="15"/>
        <v>32210.7929</v>
      </c>
      <c r="G359" s="31"/>
      <c r="H359" s="31"/>
      <c r="I359" s="31"/>
    </row>
    <row r="360" spans="2:9" s="11" customFormat="1" x14ac:dyDescent="0.25">
      <c r="C360" s="39"/>
      <c r="D360" s="107" t="s">
        <v>310</v>
      </c>
      <c r="E360" s="108">
        <v>3070</v>
      </c>
      <c r="F360" s="108">
        <f t="shared" si="15"/>
        <v>3714.7</v>
      </c>
      <c r="G360" s="31"/>
      <c r="H360" s="31"/>
      <c r="I360" s="31"/>
    </row>
    <row r="361" spans="2:9" s="11" customFormat="1" x14ac:dyDescent="0.25">
      <c r="C361" s="115" t="s">
        <v>14</v>
      </c>
      <c r="D361" s="111" t="s">
        <v>59</v>
      </c>
      <c r="E361" s="110">
        <v>35504.76</v>
      </c>
      <c r="F361" s="110">
        <f t="shared" si="15"/>
        <v>42960.759599999998</v>
      </c>
      <c r="G361" s="31"/>
      <c r="H361" s="31"/>
      <c r="I361" s="31"/>
    </row>
    <row r="362" spans="2:9" s="11" customFormat="1" x14ac:dyDescent="0.25">
      <c r="C362" s="39"/>
      <c r="D362" s="107" t="s">
        <v>61</v>
      </c>
      <c r="E362" s="108">
        <v>28181.279999999999</v>
      </c>
      <c r="F362" s="108">
        <f t="shared" ref="F362:F365" si="16">E362*1.21</f>
        <v>34099.3488</v>
      </c>
      <c r="G362" s="31"/>
      <c r="H362" s="31"/>
      <c r="I362" s="31"/>
    </row>
    <row r="363" spans="2:9" s="11" customFormat="1" x14ac:dyDescent="0.25">
      <c r="C363" s="39"/>
      <c r="D363" s="107" t="s">
        <v>62</v>
      </c>
      <c r="E363" s="108">
        <v>19617.16</v>
      </c>
      <c r="F363" s="108">
        <f t="shared" si="16"/>
        <v>23736.763599999998</v>
      </c>
      <c r="G363" s="31"/>
      <c r="H363" s="31"/>
      <c r="I363" s="31"/>
    </row>
    <row r="364" spans="2:9" s="11" customFormat="1" x14ac:dyDescent="0.25">
      <c r="C364" s="39"/>
      <c r="D364" s="107" t="s">
        <v>148</v>
      </c>
      <c r="E364" s="108">
        <v>14547.43</v>
      </c>
      <c r="F364" s="108">
        <f t="shared" si="16"/>
        <v>17602.390299999999</v>
      </c>
      <c r="H364" s="31"/>
      <c r="I364" s="31"/>
    </row>
    <row r="365" spans="2:9" ht="13" x14ac:dyDescent="0.3">
      <c r="C365" s="18"/>
      <c r="D365" s="19" t="s">
        <v>9</v>
      </c>
      <c r="E365" s="114">
        <f>SUM(E170:E364)</f>
        <v>3406841.2599999993</v>
      </c>
      <c r="F365" s="114">
        <f t="shared" si="16"/>
        <v>4122277.9245999991</v>
      </c>
    </row>
    <row r="366" spans="2:9" x14ac:dyDescent="0.25">
      <c r="E366" s="23"/>
    </row>
    <row r="367" spans="2:9" ht="13" x14ac:dyDescent="0.3">
      <c r="E367" s="10" t="s">
        <v>5</v>
      </c>
      <c r="F367" s="106" t="s">
        <v>206</v>
      </c>
    </row>
    <row r="368" spans="2:9" x14ac:dyDescent="0.25">
      <c r="B368" s="12"/>
      <c r="C368" s="12"/>
      <c r="D368" s="12"/>
      <c r="E368" s="91"/>
    </row>
    <row r="369" spans="2:6" ht="13" x14ac:dyDescent="0.3">
      <c r="B369" s="12"/>
      <c r="C369" s="24" t="s">
        <v>9</v>
      </c>
      <c r="D369" s="25"/>
      <c r="E369" s="92">
        <f>+E365+E165+E157+E147+E132+E113+E74+E60+E36</f>
        <v>5668946.9799999995</v>
      </c>
      <c r="F369" s="114">
        <f t="shared" ref="F369" si="17">E369*1.21</f>
        <v>6859425.8457999993</v>
      </c>
    </row>
    <row r="371" spans="2:6" x14ac:dyDescent="0.25">
      <c r="E371" s="42"/>
    </row>
    <row r="372" spans="2:6" ht="14.5" x14ac:dyDescent="0.35">
      <c r="E372" s="43"/>
    </row>
    <row r="373" spans="2:6" x14ac:dyDescent="0.25">
      <c r="E373" s="4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2"/>
  <sheetViews>
    <sheetView workbookViewId="0">
      <selection activeCell="D3" sqref="D3"/>
    </sheetView>
  </sheetViews>
  <sheetFormatPr baseColWidth="10" defaultColWidth="11.453125" defaultRowHeight="12.5" x14ac:dyDescent="0.25"/>
  <cols>
    <col min="1" max="2" width="1.453125" style="118" customWidth="1"/>
    <col min="3" max="3" width="33.08984375" style="118" customWidth="1"/>
    <col min="4" max="4" width="51.81640625" style="118" customWidth="1"/>
    <col min="5" max="5" width="17.08984375" style="122" customWidth="1"/>
    <col min="6" max="6" width="2.453125" style="118" hidden="1" customWidth="1"/>
    <col min="7" max="7" width="19.36328125" style="122" hidden="1" customWidth="1"/>
    <col min="8" max="8" width="8.81640625" style="118" hidden="1" customWidth="1"/>
    <col min="9" max="9" width="25.6328125" style="122" hidden="1" customWidth="1"/>
    <col min="10" max="10" width="1.453125" style="123" hidden="1" customWidth="1"/>
    <col min="11" max="11" width="42.6328125" style="122" hidden="1" customWidth="1"/>
    <col min="12" max="12" width="4.36328125" style="123" hidden="1" customWidth="1"/>
    <col min="13" max="13" width="20.81640625" style="122" hidden="1" customWidth="1"/>
    <col min="14" max="14" width="4" style="118" hidden="1" customWidth="1"/>
    <col min="15" max="15" width="19.08984375" style="118" bestFit="1" customWidth="1"/>
    <col min="16" max="16" width="15.08984375" style="118" bestFit="1" customWidth="1"/>
    <col min="17" max="16384" width="11.453125" style="118"/>
  </cols>
  <sheetData>
    <row r="1" spans="3:18" ht="19.5" customHeight="1" x14ac:dyDescent="0.4">
      <c r="D1" s="2"/>
      <c r="E1" s="4"/>
      <c r="G1" s="4"/>
      <c r="I1" s="4"/>
      <c r="J1" s="119"/>
      <c r="K1" s="4"/>
      <c r="L1" s="119"/>
      <c r="M1" s="4"/>
    </row>
    <row r="2" spans="3:18" ht="19.5" customHeight="1" x14ac:dyDescent="0.4">
      <c r="C2" s="2" t="s">
        <v>0</v>
      </c>
      <c r="D2" s="2"/>
      <c r="E2" s="4"/>
      <c r="G2" s="4"/>
      <c r="I2" s="4"/>
      <c r="J2" s="119"/>
      <c r="K2" s="4"/>
      <c r="L2" s="119"/>
      <c r="M2" s="4"/>
    </row>
    <row r="3" spans="3:18" ht="23" x14ac:dyDescent="0.4">
      <c r="C3" s="2" t="s">
        <v>402</v>
      </c>
      <c r="D3" s="2"/>
      <c r="E3" s="4"/>
      <c r="G3" s="4"/>
      <c r="I3" s="4"/>
      <c r="J3" s="119"/>
      <c r="K3" s="4"/>
      <c r="L3" s="119"/>
      <c r="M3" s="4"/>
    </row>
    <row r="4" spans="3:18" ht="5.25" customHeight="1" x14ac:dyDescent="0.4">
      <c r="C4" s="5"/>
      <c r="D4" s="5"/>
      <c r="E4" s="4"/>
      <c r="G4" s="4"/>
      <c r="I4" s="4"/>
      <c r="J4" s="119"/>
      <c r="K4" s="4"/>
      <c r="L4" s="119"/>
      <c r="M4" s="4"/>
    </row>
    <row r="5" spans="3:18" ht="0.75" customHeight="1" x14ac:dyDescent="0.25">
      <c r="C5" s="120"/>
      <c r="D5" s="120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</row>
    <row r="6" spans="3:18" ht="6" customHeight="1" x14ac:dyDescent="0.25">
      <c r="O6" s="122"/>
    </row>
    <row r="7" spans="3:18" ht="13" x14ac:dyDescent="0.3">
      <c r="C7" s="124" t="s">
        <v>1</v>
      </c>
      <c r="D7" s="124" t="s">
        <v>2</v>
      </c>
    </row>
    <row r="8" spans="3:18" ht="3" customHeight="1" x14ac:dyDescent="0.3">
      <c r="G8" s="125"/>
      <c r="I8" s="125"/>
      <c r="J8" s="125"/>
      <c r="K8" s="125"/>
      <c r="L8" s="125"/>
      <c r="M8" s="125"/>
    </row>
    <row r="9" spans="3:18" ht="13" x14ac:dyDescent="0.3">
      <c r="C9" s="126" t="s">
        <v>3</v>
      </c>
      <c r="D9" s="126" t="s">
        <v>4</v>
      </c>
      <c r="E9" s="106" t="s">
        <v>5</v>
      </c>
      <c r="G9" s="106" t="s">
        <v>547</v>
      </c>
      <c r="I9" s="127" t="s">
        <v>548</v>
      </c>
      <c r="J9" s="128"/>
      <c r="K9" s="127" t="s">
        <v>549</v>
      </c>
      <c r="L9" s="128"/>
      <c r="M9" s="129" t="s">
        <v>550</v>
      </c>
      <c r="O9" s="106" t="s">
        <v>206</v>
      </c>
      <c r="P9" s="130"/>
      <c r="R9" s="131"/>
    </row>
    <row r="10" spans="3:18" x14ac:dyDescent="0.25">
      <c r="C10" s="132" t="s">
        <v>6</v>
      </c>
      <c r="D10" s="132" t="s">
        <v>7</v>
      </c>
      <c r="E10" s="133">
        <v>146919.07999999999</v>
      </c>
      <c r="G10" s="134">
        <f>30533.6727272727+7800</f>
        <v>38333.6727272727</v>
      </c>
      <c r="I10" s="134">
        <v>10260</v>
      </c>
      <c r="J10" s="135"/>
      <c r="K10" s="134"/>
      <c r="L10" s="135"/>
      <c r="M10" s="134">
        <f>+G10+E10+I10+K10</f>
        <v>195512.75272727269</v>
      </c>
      <c r="O10" s="136">
        <f>E10+(E10*0.21)</f>
        <v>177772.08679999999</v>
      </c>
      <c r="P10" s="130"/>
      <c r="R10" s="131"/>
    </row>
    <row r="11" spans="3:18" ht="13" x14ac:dyDescent="0.3">
      <c r="C11" s="137"/>
      <c r="D11" s="137" t="s">
        <v>8</v>
      </c>
      <c r="E11" s="138">
        <v>11858.85</v>
      </c>
      <c r="G11" s="134"/>
      <c r="I11" s="134"/>
      <c r="J11" s="135"/>
      <c r="K11" s="134"/>
      <c r="L11" s="135"/>
      <c r="M11" s="134">
        <f>+G11+E11+I11+K11</f>
        <v>11858.85</v>
      </c>
      <c r="O11" s="139">
        <f>E11+(E11*0.21)</f>
        <v>14349.208500000001</v>
      </c>
      <c r="P11" s="130"/>
      <c r="R11" s="140"/>
    </row>
    <row r="12" spans="3:18" ht="13" x14ac:dyDescent="0.3">
      <c r="C12" s="141"/>
      <c r="D12" s="142" t="s">
        <v>9</v>
      </c>
      <c r="E12" s="143">
        <f>SUM(E10:E11)</f>
        <v>158777.93</v>
      </c>
      <c r="F12" s="143">
        <f t="shared" ref="F12:O12" si="0">SUM(F10:F11)</f>
        <v>0</v>
      </c>
      <c r="G12" s="143">
        <f t="shared" si="0"/>
        <v>38333.6727272727</v>
      </c>
      <c r="H12" s="143">
        <f t="shared" si="0"/>
        <v>0</v>
      </c>
      <c r="I12" s="143">
        <f t="shared" si="0"/>
        <v>10260</v>
      </c>
      <c r="J12" s="143">
        <f t="shared" si="0"/>
        <v>0</v>
      </c>
      <c r="K12" s="143">
        <f t="shared" si="0"/>
        <v>0</v>
      </c>
      <c r="L12" s="143">
        <f t="shared" si="0"/>
        <v>0</v>
      </c>
      <c r="M12" s="143">
        <f t="shared" si="0"/>
        <v>207371.60272727269</v>
      </c>
      <c r="N12" s="143">
        <f t="shared" si="0"/>
        <v>0</v>
      </c>
      <c r="O12" s="143">
        <f t="shared" si="0"/>
        <v>192121.2953</v>
      </c>
      <c r="P12" s="130"/>
      <c r="R12" s="131"/>
    </row>
    <row r="13" spans="3:18" ht="13" x14ac:dyDescent="0.3">
      <c r="C13" s="132" t="s">
        <v>11</v>
      </c>
      <c r="D13" s="137" t="s">
        <v>12</v>
      </c>
      <c r="E13" s="136">
        <v>144247.6</v>
      </c>
      <c r="G13" s="134"/>
      <c r="I13" s="134">
        <v>30619.49</v>
      </c>
      <c r="J13" s="135"/>
      <c r="K13" s="144">
        <v>94509.450000000012</v>
      </c>
      <c r="L13" s="135"/>
      <c r="M13" s="134">
        <f>+G13+E13+I13+K13</f>
        <v>269376.54000000004</v>
      </c>
      <c r="O13" s="139">
        <f>E13+(E13*0.21)</f>
        <v>174539.59600000002</v>
      </c>
    </row>
    <row r="14" spans="3:18" ht="13" x14ac:dyDescent="0.3">
      <c r="C14" s="141"/>
      <c r="D14" s="142" t="s">
        <v>9</v>
      </c>
      <c r="E14" s="143">
        <f>+E13</f>
        <v>144247.6</v>
      </c>
      <c r="F14" s="143">
        <f t="shared" ref="F14:O14" si="1">+F13</f>
        <v>0</v>
      </c>
      <c r="G14" s="143">
        <f t="shared" si="1"/>
        <v>0</v>
      </c>
      <c r="H14" s="143">
        <f t="shared" si="1"/>
        <v>0</v>
      </c>
      <c r="I14" s="143">
        <f t="shared" si="1"/>
        <v>30619.49</v>
      </c>
      <c r="J14" s="143">
        <f t="shared" si="1"/>
        <v>0</v>
      </c>
      <c r="K14" s="143">
        <f t="shared" si="1"/>
        <v>94509.450000000012</v>
      </c>
      <c r="L14" s="143">
        <f t="shared" si="1"/>
        <v>0</v>
      </c>
      <c r="M14" s="143">
        <f t="shared" si="1"/>
        <v>269376.54000000004</v>
      </c>
      <c r="N14" s="143">
        <f t="shared" si="1"/>
        <v>0</v>
      </c>
      <c r="O14" s="143">
        <f t="shared" si="1"/>
        <v>174539.59600000002</v>
      </c>
      <c r="P14" s="130"/>
    </row>
    <row r="15" spans="3:18" ht="13" x14ac:dyDescent="0.3">
      <c r="C15" s="137" t="s">
        <v>19</v>
      </c>
      <c r="D15" s="145" t="s">
        <v>403</v>
      </c>
      <c r="E15" s="136">
        <v>15768</v>
      </c>
      <c r="G15" s="146"/>
      <c r="I15" s="146"/>
      <c r="J15" s="147"/>
      <c r="K15" s="146"/>
      <c r="L15" s="147"/>
      <c r="M15" s="146"/>
      <c r="O15" s="139">
        <f>E15+(E15*0.21)</f>
        <v>19079.28</v>
      </c>
      <c r="P15" s="130"/>
    </row>
    <row r="16" spans="3:18" ht="13" x14ac:dyDescent="0.3">
      <c r="C16" s="137"/>
      <c r="D16" s="142" t="s">
        <v>9</v>
      </c>
      <c r="E16" s="143">
        <f>+E15</f>
        <v>15768</v>
      </c>
      <c r="F16" s="143">
        <f t="shared" ref="F16:O16" si="2">+F15</f>
        <v>0</v>
      </c>
      <c r="G16" s="143">
        <f t="shared" si="2"/>
        <v>0</v>
      </c>
      <c r="H16" s="143">
        <f t="shared" si="2"/>
        <v>0</v>
      </c>
      <c r="I16" s="143">
        <f t="shared" si="2"/>
        <v>0</v>
      </c>
      <c r="J16" s="143">
        <f t="shared" si="2"/>
        <v>0</v>
      </c>
      <c r="K16" s="143">
        <f t="shared" si="2"/>
        <v>0</v>
      </c>
      <c r="L16" s="143">
        <f t="shared" si="2"/>
        <v>0</v>
      </c>
      <c r="M16" s="143">
        <f t="shared" si="2"/>
        <v>0</v>
      </c>
      <c r="N16" s="143">
        <f t="shared" si="2"/>
        <v>0</v>
      </c>
      <c r="O16" s="143">
        <f t="shared" si="2"/>
        <v>19079.28</v>
      </c>
      <c r="P16" s="130"/>
    </row>
    <row r="17" spans="3:16" ht="13" x14ac:dyDescent="0.3">
      <c r="C17" s="132" t="s">
        <v>10</v>
      </c>
      <c r="D17" s="145" t="s">
        <v>75</v>
      </c>
      <c r="E17" s="133">
        <v>26280</v>
      </c>
      <c r="G17" s="146"/>
      <c r="I17" s="146"/>
      <c r="J17" s="147"/>
      <c r="K17" s="146"/>
      <c r="L17" s="147"/>
      <c r="M17" s="146"/>
      <c r="O17" s="139">
        <f>E17+(E17*0.21)</f>
        <v>31798.799999999999</v>
      </c>
      <c r="P17" s="130"/>
    </row>
    <row r="18" spans="3:16" ht="13" x14ac:dyDescent="0.3">
      <c r="C18" s="137"/>
      <c r="D18" s="148" t="s">
        <v>208</v>
      </c>
      <c r="E18" s="138">
        <v>9099.4500000000007</v>
      </c>
      <c r="G18" s="146"/>
      <c r="I18" s="146"/>
      <c r="J18" s="147"/>
      <c r="K18" s="146"/>
      <c r="L18" s="147"/>
      <c r="M18" s="146"/>
      <c r="O18" s="139">
        <f>E18+(E18*0.21)</f>
        <v>11010.334500000001</v>
      </c>
      <c r="P18" s="130"/>
    </row>
    <row r="19" spans="3:16" ht="13" x14ac:dyDescent="0.3">
      <c r="C19" s="137"/>
      <c r="D19" s="145" t="s">
        <v>210</v>
      </c>
      <c r="E19" s="138">
        <v>3317.85</v>
      </c>
      <c r="G19" s="146"/>
      <c r="I19" s="146"/>
      <c r="J19" s="147"/>
      <c r="K19" s="146"/>
      <c r="L19" s="147"/>
      <c r="M19" s="146"/>
      <c r="O19" s="139">
        <f>E19+(E19*0.21)</f>
        <v>4014.5985000000001</v>
      </c>
      <c r="P19" s="130"/>
    </row>
    <row r="20" spans="3:16" ht="13" x14ac:dyDescent="0.3">
      <c r="C20" s="141"/>
      <c r="D20" s="142" t="s">
        <v>9</v>
      </c>
      <c r="E20" s="143">
        <f>SUM(E17:E19)</f>
        <v>38697.299999999996</v>
      </c>
      <c r="F20" s="143">
        <f t="shared" ref="F20:O20" si="3">SUM(F17:F19)</f>
        <v>0</v>
      </c>
      <c r="G20" s="143">
        <f t="shared" si="3"/>
        <v>0</v>
      </c>
      <c r="H20" s="143">
        <f t="shared" si="3"/>
        <v>0</v>
      </c>
      <c r="I20" s="143">
        <f t="shared" si="3"/>
        <v>0</v>
      </c>
      <c r="J20" s="143">
        <f t="shared" si="3"/>
        <v>0</v>
      </c>
      <c r="K20" s="143">
        <f t="shared" si="3"/>
        <v>0</v>
      </c>
      <c r="L20" s="143">
        <f t="shared" si="3"/>
        <v>0</v>
      </c>
      <c r="M20" s="143">
        <f t="shared" si="3"/>
        <v>0</v>
      </c>
      <c r="N20" s="143">
        <f t="shared" si="3"/>
        <v>0</v>
      </c>
      <c r="O20" s="143">
        <f t="shared" si="3"/>
        <v>46823.733</v>
      </c>
      <c r="P20" s="130"/>
    </row>
    <row r="21" spans="3:16" ht="13" x14ac:dyDescent="0.3">
      <c r="C21" s="137" t="s">
        <v>14</v>
      </c>
      <c r="D21" s="137" t="s">
        <v>404</v>
      </c>
      <c r="E21" s="138">
        <v>146980.69</v>
      </c>
      <c r="G21" s="146"/>
      <c r="I21" s="146"/>
      <c r="J21" s="147"/>
      <c r="K21" s="146"/>
      <c r="L21" s="147"/>
      <c r="M21" s="146"/>
      <c r="O21" s="139">
        <f>E21+(E21*0.21)</f>
        <v>177846.6349</v>
      </c>
      <c r="P21" s="130"/>
    </row>
    <row r="22" spans="3:16" ht="13" x14ac:dyDescent="0.3">
      <c r="C22" s="137"/>
      <c r="D22" s="137" t="s">
        <v>405</v>
      </c>
      <c r="E22" s="138">
        <v>23818.760000000002</v>
      </c>
      <c r="G22" s="146"/>
      <c r="I22" s="146"/>
      <c r="J22" s="147"/>
      <c r="K22" s="146"/>
      <c r="L22" s="147"/>
      <c r="M22" s="146"/>
      <c r="O22" s="139">
        <f>E22+(E22*0.21)</f>
        <v>28820.699600000004</v>
      </c>
      <c r="P22" s="130"/>
    </row>
    <row r="23" spans="3:16" ht="13" x14ac:dyDescent="0.3">
      <c r="C23" s="137"/>
      <c r="D23" s="137" t="s">
        <v>406</v>
      </c>
      <c r="E23" s="138">
        <v>16093.550000000001</v>
      </c>
      <c r="G23" s="146"/>
      <c r="I23" s="146"/>
      <c r="J23" s="147"/>
      <c r="K23" s="146"/>
      <c r="L23" s="147"/>
      <c r="M23" s="146"/>
      <c r="O23" s="139">
        <f>E23+(E23*0.21)</f>
        <v>19473.195500000002</v>
      </c>
      <c r="P23" s="130"/>
    </row>
    <row r="24" spans="3:16" ht="13" x14ac:dyDescent="0.3">
      <c r="C24" s="137"/>
      <c r="D24" s="137" t="s">
        <v>217</v>
      </c>
      <c r="E24" s="138">
        <v>16574.82</v>
      </c>
      <c r="G24" s="146"/>
      <c r="I24" s="146"/>
      <c r="J24" s="147"/>
      <c r="K24" s="146"/>
      <c r="L24" s="147"/>
      <c r="M24" s="146"/>
      <c r="O24" s="139">
        <f>E24+(E24*0.21)</f>
        <v>20055.532200000001</v>
      </c>
      <c r="P24" s="130"/>
    </row>
    <row r="25" spans="3:16" ht="13" x14ac:dyDescent="0.3">
      <c r="C25" s="141"/>
      <c r="D25" s="142" t="s">
        <v>9</v>
      </c>
      <c r="E25" s="143">
        <f>SUM(E21:E24)</f>
        <v>203467.82</v>
      </c>
      <c r="F25" s="143">
        <f t="shared" ref="F25:O25" si="4">SUM(F21:F24)</f>
        <v>0</v>
      </c>
      <c r="G25" s="143">
        <f t="shared" si="4"/>
        <v>0</v>
      </c>
      <c r="H25" s="143">
        <f t="shared" si="4"/>
        <v>0</v>
      </c>
      <c r="I25" s="143">
        <f t="shared" si="4"/>
        <v>0</v>
      </c>
      <c r="J25" s="143">
        <f t="shared" si="4"/>
        <v>0</v>
      </c>
      <c r="K25" s="143">
        <f t="shared" si="4"/>
        <v>0</v>
      </c>
      <c r="L25" s="143">
        <f t="shared" si="4"/>
        <v>0</v>
      </c>
      <c r="M25" s="143">
        <f t="shared" si="4"/>
        <v>0</v>
      </c>
      <c r="N25" s="143">
        <f t="shared" si="4"/>
        <v>0</v>
      </c>
      <c r="O25" s="143">
        <f t="shared" si="4"/>
        <v>246196.06219999999</v>
      </c>
      <c r="P25" s="130"/>
    </row>
    <row r="26" spans="3:16" x14ac:dyDescent="0.25">
      <c r="C26" s="137" t="s">
        <v>13</v>
      </c>
      <c r="D26" s="137" t="s">
        <v>212</v>
      </c>
      <c r="E26" s="138">
        <v>87853.31</v>
      </c>
      <c r="G26" s="134">
        <v>44354.41</v>
      </c>
      <c r="I26" s="134"/>
      <c r="J26" s="135"/>
      <c r="K26" s="134"/>
      <c r="L26" s="135"/>
      <c r="M26" s="134">
        <f>+G26+E26+I26+K26</f>
        <v>132207.72</v>
      </c>
      <c r="O26" s="139">
        <f>E26+(E26*0.21)</f>
        <v>106302.50509999999</v>
      </c>
      <c r="P26" s="149"/>
    </row>
    <row r="27" spans="3:16" x14ac:dyDescent="0.25">
      <c r="C27" s="137"/>
      <c r="D27" s="145" t="s">
        <v>407</v>
      </c>
      <c r="E27" s="138">
        <v>7827.5</v>
      </c>
      <c r="G27" s="134"/>
      <c r="I27" s="134"/>
      <c r="J27" s="135"/>
      <c r="K27" s="134"/>
      <c r="L27" s="135"/>
      <c r="M27" s="134">
        <f>+G27+E27+I27+K27</f>
        <v>7827.5</v>
      </c>
      <c r="O27" s="139">
        <f>E27+(E27*0.21)</f>
        <v>9471.2749999999996</v>
      </c>
      <c r="P27" s="149"/>
    </row>
    <row r="28" spans="3:16" ht="13" x14ac:dyDescent="0.3">
      <c r="C28" s="141"/>
      <c r="D28" s="142" t="s">
        <v>9</v>
      </c>
      <c r="E28" s="143">
        <f>SUM(E26:E27)</f>
        <v>95680.81</v>
      </c>
      <c r="F28" s="143">
        <f t="shared" ref="F28:O28" si="5">SUM(F26:F27)</f>
        <v>0</v>
      </c>
      <c r="G28" s="143">
        <f t="shared" si="5"/>
        <v>44354.41</v>
      </c>
      <c r="H28" s="143">
        <f t="shared" si="5"/>
        <v>0</v>
      </c>
      <c r="I28" s="143">
        <f t="shared" si="5"/>
        <v>0</v>
      </c>
      <c r="J28" s="143">
        <f t="shared" si="5"/>
        <v>0</v>
      </c>
      <c r="K28" s="143">
        <f t="shared" si="5"/>
        <v>0</v>
      </c>
      <c r="L28" s="143">
        <f t="shared" si="5"/>
        <v>0</v>
      </c>
      <c r="M28" s="143">
        <f t="shared" si="5"/>
        <v>140035.22</v>
      </c>
      <c r="N28" s="143">
        <f t="shared" si="5"/>
        <v>0</v>
      </c>
      <c r="O28" s="143">
        <f t="shared" si="5"/>
        <v>115773.78009999999</v>
      </c>
      <c r="P28" s="130"/>
    </row>
    <row r="29" spans="3:16" x14ac:dyDescent="0.25">
      <c r="E29" s="150"/>
      <c r="G29" s="151"/>
      <c r="I29" s="151"/>
      <c r="J29" s="152"/>
      <c r="K29" s="151"/>
      <c r="L29" s="152"/>
      <c r="M29" s="151"/>
    </row>
    <row r="30" spans="3:16" ht="13" x14ac:dyDescent="0.3">
      <c r="C30" s="153" t="s">
        <v>15</v>
      </c>
      <c r="D30" s="154"/>
      <c r="E30" s="155">
        <f>+E12+E14+E16+E20+E25+E28</f>
        <v>656639.46</v>
      </c>
      <c r="F30" s="155">
        <f t="shared" ref="F30:O30" si="6">+F12+F14+F16+F20+F25+F28</f>
        <v>0</v>
      </c>
      <c r="G30" s="155">
        <f t="shared" si="6"/>
        <v>82688.082727272704</v>
      </c>
      <c r="H30" s="155">
        <f t="shared" si="6"/>
        <v>0</v>
      </c>
      <c r="I30" s="155">
        <f t="shared" si="6"/>
        <v>40879.490000000005</v>
      </c>
      <c r="J30" s="155">
        <f t="shared" si="6"/>
        <v>0</v>
      </c>
      <c r="K30" s="155">
        <f t="shared" si="6"/>
        <v>94509.450000000012</v>
      </c>
      <c r="L30" s="155">
        <f t="shared" si="6"/>
        <v>0</v>
      </c>
      <c r="M30" s="155">
        <f t="shared" si="6"/>
        <v>616783.36272727267</v>
      </c>
      <c r="N30" s="155">
        <f t="shared" si="6"/>
        <v>0</v>
      </c>
      <c r="O30" s="155">
        <f t="shared" si="6"/>
        <v>794533.74660000007</v>
      </c>
    </row>
    <row r="31" spans="3:16" x14ac:dyDescent="0.25">
      <c r="E31" s="151"/>
      <c r="G31" s="151"/>
      <c r="I31" s="151"/>
      <c r="J31" s="152"/>
      <c r="K31" s="151"/>
      <c r="L31" s="152"/>
      <c r="M31" s="151"/>
    </row>
    <row r="32" spans="3:16" ht="13" x14ac:dyDescent="0.3">
      <c r="C32" s="124" t="s">
        <v>1</v>
      </c>
      <c r="D32" s="124" t="s">
        <v>16</v>
      </c>
    </row>
    <row r="34" spans="3:17" ht="13" x14ac:dyDescent="0.3">
      <c r="C34" s="126" t="s">
        <v>3</v>
      </c>
      <c r="D34" s="126" t="s">
        <v>4</v>
      </c>
      <c r="E34" s="106" t="s">
        <v>5</v>
      </c>
      <c r="G34" s="106" t="s">
        <v>5</v>
      </c>
      <c r="I34" s="106" t="s">
        <v>5</v>
      </c>
      <c r="J34" s="128"/>
      <c r="K34" s="106" t="s">
        <v>5</v>
      </c>
      <c r="L34" s="128"/>
      <c r="M34" s="156" t="s">
        <v>5</v>
      </c>
      <c r="O34" s="106" t="s">
        <v>206</v>
      </c>
    </row>
    <row r="35" spans="3:17" x14ac:dyDescent="0.25">
      <c r="C35" s="132" t="s">
        <v>6</v>
      </c>
      <c r="D35" s="137" t="s">
        <v>17</v>
      </c>
      <c r="E35" s="133">
        <v>149902.93</v>
      </c>
      <c r="G35" s="157">
        <f>30053.6727272727+7500</f>
        <v>37553.6727272727</v>
      </c>
      <c r="I35" s="157">
        <v>10035</v>
      </c>
      <c r="J35" s="158"/>
      <c r="K35" s="157"/>
      <c r="L35" s="158"/>
      <c r="M35" s="134">
        <f>+G35+E35+I35+K35</f>
        <v>197491.60272727269</v>
      </c>
      <c r="O35" s="139">
        <f t="shared" ref="O35:O55" si="7">E35+(E35*0.21)</f>
        <v>181382.5453</v>
      </c>
      <c r="Q35" s="118" t="s">
        <v>408</v>
      </c>
    </row>
    <row r="36" spans="3:17" x14ac:dyDescent="0.25">
      <c r="C36" s="137"/>
      <c r="D36" s="137" t="s">
        <v>18</v>
      </c>
      <c r="E36" s="138">
        <v>5451.09</v>
      </c>
      <c r="G36" s="157"/>
      <c r="I36" s="157"/>
      <c r="J36" s="158"/>
      <c r="K36" s="157"/>
      <c r="L36" s="158"/>
      <c r="M36" s="134">
        <f>+G36+E36+I36+K36</f>
        <v>5451.09</v>
      </c>
      <c r="O36" s="139">
        <f t="shared" si="7"/>
        <v>6595.8189000000002</v>
      </c>
      <c r="P36" s="159"/>
    </row>
    <row r="37" spans="3:17" ht="13" x14ac:dyDescent="0.3">
      <c r="C37" s="141"/>
      <c r="D37" s="142" t="s">
        <v>9</v>
      </c>
      <c r="E37" s="143">
        <f>SUM(E35:E36)</f>
        <v>155354.01999999999</v>
      </c>
      <c r="F37" s="143">
        <f t="shared" ref="F37:O37" si="8">SUM(F35:F36)</f>
        <v>0</v>
      </c>
      <c r="G37" s="143">
        <f t="shared" si="8"/>
        <v>37553.6727272727</v>
      </c>
      <c r="H37" s="143">
        <f t="shared" si="8"/>
        <v>0</v>
      </c>
      <c r="I37" s="143">
        <f t="shared" si="8"/>
        <v>10035</v>
      </c>
      <c r="J37" s="143">
        <f t="shared" si="8"/>
        <v>0</v>
      </c>
      <c r="K37" s="143">
        <f t="shared" si="8"/>
        <v>0</v>
      </c>
      <c r="L37" s="143">
        <f t="shared" si="8"/>
        <v>0</v>
      </c>
      <c r="M37" s="143">
        <f t="shared" si="8"/>
        <v>202942.69272727269</v>
      </c>
      <c r="N37" s="143">
        <f t="shared" si="8"/>
        <v>0</v>
      </c>
      <c r="O37" s="143">
        <f t="shared" si="8"/>
        <v>187978.36420000001</v>
      </c>
    </row>
    <row r="38" spans="3:17" ht="13" x14ac:dyDescent="0.3">
      <c r="C38" s="132" t="s">
        <v>11</v>
      </c>
      <c r="D38" s="137" t="s">
        <v>409</v>
      </c>
      <c r="E38" s="133">
        <v>80055.450000000012</v>
      </c>
      <c r="G38" s="157"/>
      <c r="I38" s="157">
        <v>18494.55</v>
      </c>
      <c r="J38" s="158"/>
      <c r="K38" s="160">
        <v>49275</v>
      </c>
      <c r="L38" s="158"/>
      <c r="M38" s="134">
        <f>+G38+E38+I38+K38</f>
        <v>147825</v>
      </c>
      <c r="O38" s="139">
        <f t="shared" si="7"/>
        <v>96867.094500000007</v>
      </c>
    </row>
    <row r="39" spans="3:17" x14ac:dyDescent="0.25">
      <c r="C39" s="137"/>
      <c r="D39" s="137" t="s">
        <v>79</v>
      </c>
      <c r="E39" s="138">
        <v>42705</v>
      </c>
      <c r="G39" s="157"/>
      <c r="I39" s="157">
        <v>42705</v>
      </c>
      <c r="J39" s="158"/>
      <c r="K39" s="157"/>
      <c r="L39" s="158"/>
      <c r="M39" s="134">
        <f>+G39+E39+I39+K39</f>
        <v>85410</v>
      </c>
      <c r="O39" s="139">
        <f t="shared" si="7"/>
        <v>51673.05</v>
      </c>
    </row>
    <row r="40" spans="3:17" ht="13" x14ac:dyDescent="0.3">
      <c r="C40" s="141"/>
      <c r="D40" s="142" t="s">
        <v>9</v>
      </c>
      <c r="E40" s="143">
        <f>SUM(E38:E39)</f>
        <v>122760.45000000001</v>
      </c>
      <c r="F40" s="143">
        <f t="shared" ref="F40:O40" si="9">SUM(F38:F39)</f>
        <v>0</v>
      </c>
      <c r="G40" s="143">
        <f t="shared" si="9"/>
        <v>0</v>
      </c>
      <c r="H40" s="143">
        <f t="shared" si="9"/>
        <v>0</v>
      </c>
      <c r="I40" s="143">
        <f t="shared" si="9"/>
        <v>61199.55</v>
      </c>
      <c r="J40" s="143">
        <f t="shared" si="9"/>
        <v>0</v>
      </c>
      <c r="K40" s="143">
        <f t="shared" si="9"/>
        <v>49275</v>
      </c>
      <c r="L40" s="143">
        <f t="shared" si="9"/>
        <v>0</v>
      </c>
      <c r="M40" s="143">
        <f t="shared" si="9"/>
        <v>233235</v>
      </c>
      <c r="N40" s="143">
        <f t="shared" si="9"/>
        <v>0</v>
      </c>
      <c r="O40" s="143">
        <f t="shared" si="9"/>
        <v>148540.14449999999</v>
      </c>
    </row>
    <row r="41" spans="3:17" x14ac:dyDescent="0.25">
      <c r="C41" s="132" t="s">
        <v>19</v>
      </c>
      <c r="D41" s="132" t="s">
        <v>410</v>
      </c>
      <c r="E41" s="133">
        <v>50733.540000000008</v>
      </c>
      <c r="G41" s="157">
        <v>38316.240000000005</v>
      </c>
      <c r="I41" s="157"/>
      <c r="J41" s="158"/>
      <c r="K41" s="157"/>
      <c r="L41" s="158"/>
      <c r="M41" s="134">
        <f>+G41+E41+I41+K41</f>
        <v>89049.780000000013</v>
      </c>
      <c r="O41" s="139">
        <f t="shared" si="7"/>
        <v>61387.58340000001</v>
      </c>
    </row>
    <row r="42" spans="3:17" ht="13" x14ac:dyDescent="0.3">
      <c r="C42" s="141"/>
      <c r="D42" s="161" t="s">
        <v>9</v>
      </c>
      <c r="E42" s="143">
        <f>E41</f>
        <v>50733.540000000008</v>
      </c>
      <c r="F42" s="143">
        <f t="shared" ref="F42:O42" ca="1" si="10">SUM(F41:F191)</f>
        <v>0</v>
      </c>
      <c r="G42" s="143">
        <f t="shared" ca="1" si="10"/>
        <v>72414.540000000008</v>
      </c>
      <c r="H42" s="143">
        <f t="shared" ca="1" si="10"/>
        <v>0</v>
      </c>
      <c r="I42" s="143">
        <f t="shared" ca="1" si="10"/>
        <v>10229.49</v>
      </c>
      <c r="J42" s="143">
        <f t="shared" ca="1" si="10"/>
        <v>0</v>
      </c>
      <c r="K42" s="143">
        <f t="shared" ca="1" si="10"/>
        <v>0</v>
      </c>
      <c r="L42" s="143">
        <f t="shared" ca="1" si="10"/>
        <v>0</v>
      </c>
      <c r="M42" s="143" t="e">
        <f t="shared" ca="1" si="10"/>
        <v>#REF!</v>
      </c>
      <c r="N42" s="143">
        <f t="shared" ca="1" si="10"/>
        <v>0</v>
      </c>
      <c r="O42" s="143">
        <f t="shared" ca="1" si="10"/>
        <v>86142.949200000003</v>
      </c>
    </row>
    <row r="43" spans="3:17" ht="13" x14ac:dyDescent="0.3">
      <c r="C43" s="132" t="s">
        <v>10</v>
      </c>
      <c r="D43" s="162" t="s">
        <v>411</v>
      </c>
      <c r="E43" s="133">
        <v>30000</v>
      </c>
      <c r="G43" s="146"/>
      <c r="I43" s="163"/>
      <c r="J43" s="147"/>
      <c r="K43" s="163"/>
      <c r="L43" s="147"/>
      <c r="M43" s="163"/>
      <c r="O43" s="139">
        <f t="shared" si="7"/>
        <v>36300</v>
      </c>
    </row>
    <row r="44" spans="3:17" x14ac:dyDescent="0.25">
      <c r="C44" s="137"/>
      <c r="D44" s="164" t="s">
        <v>84</v>
      </c>
      <c r="E44" s="138">
        <v>69333.209999999992</v>
      </c>
      <c r="F44" s="139"/>
      <c r="G44" s="138"/>
      <c r="H44" s="138"/>
      <c r="I44" s="118"/>
      <c r="J44" s="118"/>
      <c r="K44" s="118"/>
      <c r="L44" s="118"/>
      <c r="M44" s="118"/>
      <c r="O44" s="139">
        <f t="shared" si="7"/>
        <v>83893.184099999984</v>
      </c>
    </row>
    <row r="45" spans="3:17" x14ac:dyDescent="0.25">
      <c r="C45" s="137"/>
      <c r="D45" s="165" t="s">
        <v>412</v>
      </c>
      <c r="E45" s="138">
        <v>2299.5</v>
      </c>
      <c r="F45" s="139"/>
      <c r="G45" s="138"/>
      <c r="H45" s="138"/>
      <c r="I45" s="118"/>
      <c r="J45" s="118"/>
      <c r="K45" s="118"/>
      <c r="L45" s="118"/>
      <c r="M45" s="118"/>
      <c r="O45" s="139">
        <f t="shared" si="7"/>
        <v>2782.395</v>
      </c>
    </row>
    <row r="46" spans="3:17" ht="13" x14ac:dyDescent="0.3">
      <c r="C46" s="141"/>
      <c r="D46" s="161" t="s">
        <v>9</v>
      </c>
      <c r="E46" s="143">
        <f>SUM(E43:E45)</f>
        <v>101632.70999999999</v>
      </c>
      <c r="F46" s="143">
        <f t="shared" ref="F46:O46" si="11">SUM(F43:F45)</f>
        <v>0</v>
      </c>
      <c r="G46" s="143">
        <f t="shared" si="11"/>
        <v>0</v>
      </c>
      <c r="H46" s="143">
        <f t="shared" si="11"/>
        <v>0</v>
      </c>
      <c r="I46" s="143">
        <f t="shared" si="11"/>
        <v>0</v>
      </c>
      <c r="J46" s="143">
        <f t="shared" si="11"/>
        <v>0</v>
      </c>
      <c r="K46" s="143">
        <f t="shared" si="11"/>
        <v>0</v>
      </c>
      <c r="L46" s="143">
        <f t="shared" si="11"/>
        <v>0</v>
      </c>
      <c r="M46" s="143">
        <f t="shared" si="11"/>
        <v>0</v>
      </c>
      <c r="N46" s="143">
        <f t="shared" si="11"/>
        <v>0</v>
      </c>
      <c r="O46" s="143">
        <f t="shared" si="11"/>
        <v>122975.57909999999</v>
      </c>
    </row>
    <row r="47" spans="3:17" x14ac:dyDescent="0.25">
      <c r="C47" s="132" t="s">
        <v>14</v>
      </c>
      <c r="D47" s="132" t="s">
        <v>413</v>
      </c>
      <c r="E47" s="136">
        <v>83214.930000000008</v>
      </c>
      <c r="G47" s="157">
        <v>8880.3000000000029</v>
      </c>
      <c r="I47" s="157">
        <v>29741.16</v>
      </c>
      <c r="J47" s="158"/>
      <c r="K47" s="157"/>
      <c r="L47" s="158"/>
      <c r="M47" s="134">
        <f>+G47+E47+I47+K47</f>
        <v>121836.39000000001</v>
      </c>
      <c r="O47" s="139">
        <f t="shared" si="7"/>
        <v>100690.06530000002</v>
      </c>
    </row>
    <row r="48" spans="3:17" ht="13" x14ac:dyDescent="0.3">
      <c r="C48" s="141"/>
      <c r="D48" s="161" t="s">
        <v>9</v>
      </c>
      <c r="E48" s="143">
        <f>+E47</f>
        <v>83214.930000000008</v>
      </c>
      <c r="F48" s="143">
        <f t="shared" ref="F48:O48" si="12">+F47</f>
        <v>0</v>
      </c>
      <c r="G48" s="143">
        <f t="shared" si="12"/>
        <v>8880.3000000000029</v>
      </c>
      <c r="H48" s="143">
        <f t="shared" si="12"/>
        <v>0</v>
      </c>
      <c r="I48" s="143">
        <f t="shared" si="12"/>
        <v>29741.16</v>
      </c>
      <c r="J48" s="143">
        <f t="shared" si="12"/>
        <v>0</v>
      </c>
      <c r="K48" s="143">
        <f t="shared" si="12"/>
        <v>0</v>
      </c>
      <c r="L48" s="143">
        <f t="shared" si="12"/>
        <v>0</v>
      </c>
      <c r="M48" s="143">
        <f t="shared" si="12"/>
        <v>121836.39000000001</v>
      </c>
      <c r="N48" s="143">
        <f t="shared" si="12"/>
        <v>0</v>
      </c>
      <c r="O48" s="143">
        <f t="shared" si="12"/>
        <v>100690.06530000002</v>
      </c>
    </row>
    <row r="49" spans="3:16" x14ac:dyDescent="0.25">
      <c r="C49" s="132" t="s">
        <v>13</v>
      </c>
      <c r="D49" s="164" t="s">
        <v>221</v>
      </c>
      <c r="E49" s="133">
        <v>60194.07</v>
      </c>
      <c r="G49" s="157"/>
      <c r="I49" s="157"/>
      <c r="J49" s="158"/>
      <c r="K49" s="157"/>
      <c r="L49" s="158"/>
      <c r="M49" s="134">
        <f>+G49+E49+I49+K49</f>
        <v>60194.07</v>
      </c>
      <c r="O49" s="139">
        <f t="shared" si="7"/>
        <v>72834.824699999997</v>
      </c>
    </row>
    <row r="50" spans="3:16" x14ac:dyDescent="0.25">
      <c r="C50" s="137"/>
      <c r="D50" s="164" t="s">
        <v>222</v>
      </c>
      <c r="E50" s="138">
        <v>6618.5</v>
      </c>
      <c r="G50" s="157"/>
      <c r="I50" s="157"/>
      <c r="J50" s="158"/>
      <c r="K50" s="157"/>
      <c r="L50" s="158"/>
      <c r="M50" s="134">
        <f>+G50+E50+I50+K50</f>
        <v>6618.5</v>
      </c>
      <c r="O50" s="139">
        <f t="shared" si="7"/>
        <v>8008.3850000000002</v>
      </c>
    </row>
    <row r="51" spans="3:16" x14ac:dyDescent="0.25">
      <c r="C51" s="137"/>
      <c r="D51" s="164" t="s">
        <v>223</v>
      </c>
      <c r="E51" s="138">
        <v>8292.5</v>
      </c>
      <c r="G51" s="157"/>
      <c r="I51" s="157"/>
      <c r="J51" s="158"/>
      <c r="K51" s="157"/>
      <c r="L51" s="158"/>
      <c r="M51" s="134">
        <f>+G51+E51+I51+K51</f>
        <v>8292.5</v>
      </c>
      <c r="O51" s="139">
        <f t="shared" si="7"/>
        <v>10033.924999999999</v>
      </c>
    </row>
    <row r="52" spans="3:16" x14ac:dyDescent="0.25">
      <c r="C52" s="137"/>
      <c r="D52" s="164" t="s">
        <v>20</v>
      </c>
      <c r="E52" s="138">
        <v>1824.3500000000001</v>
      </c>
      <c r="G52" s="157">
        <v>25706.75</v>
      </c>
      <c r="I52" s="157"/>
      <c r="J52" s="158"/>
      <c r="K52" s="157"/>
      <c r="L52" s="158"/>
      <c r="M52" s="134">
        <f>+G52+E52+I52+K52</f>
        <v>27531.1</v>
      </c>
      <c r="O52" s="139">
        <f t="shared" si="7"/>
        <v>2207.4635000000003</v>
      </c>
    </row>
    <row r="53" spans="3:16" x14ac:dyDescent="0.25">
      <c r="C53" s="137"/>
      <c r="D53" s="164" t="s">
        <v>414</v>
      </c>
      <c r="E53" s="138">
        <v>11020.5</v>
      </c>
      <c r="G53" s="157"/>
      <c r="I53" s="157"/>
      <c r="J53" s="158"/>
      <c r="K53" s="157"/>
      <c r="L53" s="158"/>
      <c r="M53" s="134"/>
      <c r="O53" s="139">
        <f t="shared" si="7"/>
        <v>13334.805</v>
      </c>
    </row>
    <row r="54" spans="3:16" x14ac:dyDescent="0.25">
      <c r="C54" s="137"/>
      <c r="D54" s="164" t="s">
        <v>225</v>
      </c>
      <c r="E54" s="138">
        <v>995.1099999999999</v>
      </c>
      <c r="G54" s="157"/>
      <c r="I54" s="157"/>
      <c r="J54" s="158"/>
      <c r="K54" s="157"/>
      <c r="L54" s="158"/>
      <c r="M54" s="134"/>
      <c r="O54" s="139">
        <f t="shared" si="7"/>
        <v>1204.0830999999998</v>
      </c>
    </row>
    <row r="55" spans="3:16" x14ac:dyDescent="0.25">
      <c r="C55" s="137"/>
      <c r="D55" s="148" t="s">
        <v>226</v>
      </c>
      <c r="E55" s="138">
        <v>2266.87</v>
      </c>
      <c r="G55" s="157"/>
      <c r="I55" s="157"/>
      <c r="J55" s="158"/>
      <c r="K55" s="157"/>
      <c r="L55" s="158"/>
      <c r="M55" s="134">
        <f>+G55+E55+I55+K55</f>
        <v>2266.87</v>
      </c>
      <c r="O55" s="139">
        <f t="shared" si="7"/>
        <v>2742.9126999999999</v>
      </c>
    </row>
    <row r="56" spans="3:16" ht="13" x14ac:dyDescent="0.3">
      <c r="C56" s="141"/>
      <c r="D56" s="161" t="s">
        <v>9</v>
      </c>
      <c r="E56" s="143">
        <f>+SUM(E49:E55)</f>
        <v>91211.900000000009</v>
      </c>
      <c r="F56" s="143">
        <f t="shared" ref="F56:O56" si="13">+SUM(F49:F55)</f>
        <v>0</v>
      </c>
      <c r="G56" s="143">
        <f t="shared" si="13"/>
        <v>25706.75</v>
      </c>
      <c r="H56" s="143">
        <f t="shared" si="13"/>
        <v>0</v>
      </c>
      <c r="I56" s="143">
        <f t="shared" si="13"/>
        <v>0</v>
      </c>
      <c r="J56" s="143">
        <f t="shared" si="13"/>
        <v>0</v>
      </c>
      <c r="K56" s="143">
        <f t="shared" si="13"/>
        <v>0</v>
      </c>
      <c r="L56" s="143">
        <f t="shared" si="13"/>
        <v>0</v>
      </c>
      <c r="M56" s="143">
        <f t="shared" si="13"/>
        <v>104903.04000000001</v>
      </c>
      <c r="N56" s="143">
        <f t="shared" si="13"/>
        <v>0</v>
      </c>
      <c r="O56" s="143">
        <f t="shared" si="13"/>
        <v>110366.399</v>
      </c>
    </row>
    <row r="57" spans="3:16" x14ac:dyDescent="0.25">
      <c r="E57" s="151"/>
      <c r="G57" s="151"/>
      <c r="I57" s="151"/>
      <c r="J57" s="152"/>
      <c r="K57" s="151"/>
      <c r="L57" s="152"/>
      <c r="M57" s="151"/>
    </row>
    <row r="58" spans="3:16" ht="13" x14ac:dyDescent="0.3">
      <c r="C58" s="153" t="s">
        <v>21</v>
      </c>
      <c r="D58" s="154"/>
      <c r="E58" s="155">
        <f t="shared" ref="E58:O58" si="14">+E37+E40+E42+E48+E56+E46</f>
        <v>604907.55000000005</v>
      </c>
      <c r="F58" s="155">
        <f t="shared" ca="1" si="14"/>
        <v>0</v>
      </c>
      <c r="G58" s="155">
        <f t="shared" ca="1" si="14"/>
        <v>144555.2627272727</v>
      </c>
      <c r="H58" s="155">
        <f t="shared" ca="1" si="14"/>
        <v>0</v>
      </c>
      <c r="I58" s="155">
        <f t="shared" ca="1" si="14"/>
        <v>111205.20000000001</v>
      </c>
      <c r="J58" s="155">
        <f t="shared" ca="1" si="14"/>
        <v>0</v>
      </c>
      <c r="K58" s="155">
        <f t="shared" ca="1" si="14"/>
        <v>49275</v>
      </c>
      <c r="L58" s="155">
        <f t="shared" ca="1" si="14"/>
        <v>0</v>
      </c>
      <c r="M58" s="155" t="e">
        <f t="shared" ca="1" si="14"/>
        <v>#REF!</v>
      </c>
      <c r="N58" s="155">
        <f t="shared" ca="1" si="14"/>
        <v>0</v>
      </c>
      <c r="O58" s="155">
        <f t="shared" ca="1" si="14"/>
        <v>756693.5013</v>
      </c>
      <c r="P58" s="166"/>
    </row>
    <row r="59" spans="3:16" ht="13" x14ac:dyDescent="0.3">
      <c r="C59" s="124" t="s">
        <v>1</v>
      </c>
      <c r="D59" s="124" t="s">
        <v>22</v>
      </c>
    </row>
    <row r="61" spans="3:16" ht="13" x14ac:dyDescent="0.3">
      <c r="C61" s="126" t="s">
        <v>3</v>
      </c>
      <c r="D61" s="126" t="s">
        <v>4</v>
      </c>
      <c r="E61" s="106" t="s">
        <v>5</v>
      </c>
      <c r="G61" s="106" t="s">
        <v>5</v>
      </c>
      <c r="I61" s="106" t="s">
        <v>5</v>
      </c>
      <c r="J61" s="128"/>
      <c r="K61" s="106" t="s">
        <v>5</v>
      </c>
      <c r="L61" s="128"/>
      <c r="M61" s="106" t="s">
        <v>5</v>
      </c>
      <c r="O61" s="106" t="s">
        <v>206</v>
      </c>
    </row>
    <row r="62" spans="3:16" x14ac:dyDescent="0.25">
      <c r="C62" s="132" t="s">
        <v>6</v>
      </c>
      <c r="D62" s="137" t="s">
        <v>23</v>
      </c>
      <c r="E62" s="133">
        <v>130210.13</v>
      </c>
      <c r="G62" s="134">
        <f>27692+6500</f>
        <v>34192</v>
      </c>
      <c r="I62" s="134">
        <v>19140</v>
      </c>
      <c r="J62" s="135"/>
      <c r="K62" s="134"/>
      <c r="L62" s="135"/>
      <c r="M62" s="134">
        <f>+G62+E62+I62+K62</f>
        <v>183542.13</v>
      </c>
      <c r="O62" s="139">
        <f>E62+(E62*0.21)</f>
        <v>157554.2573</v>
      </c>
    </row>
    <row r="63" spans="3:16" x14ac:dyDescent="0.25">
      <c r="C63" s="137"/>
      <c r="D63" s="137" t="s">
        <v>415</v>
      </c>
      <c r="E63" s="138">
        <v>9780</v>
      </c>
      <c r="G63" s="134"/>
      <c r="I63" s="134"/>
      <c r="J63" s="135"/>
      <c r="K63" s="134"/>
      <c r="L63" s="135"/>
      <c r="M63" s="134"/>
      <c r="O63" s="139">
        <f>E63+(E63*0.21)</f>
        <v>11833.8</v>
      </c>
    </row>
    <row r="64" spans="3:16" x14ac:dyDescent="0.25">
      <c r="C64" s="137"/>
      <c r="D64" s="137" t="s">
        <v>416</v>
      </c>
      <c r="E64" s="138">
        <v>9780</v>
      </c>
      <c r="G64" s="134"/>
      <c r="I64" s="134"/>
      <c r="J64" s="135"/>
      <c r="K64" s="134"/>
      <c r="L64" s="135"/>
      <c r="M64" s="134"/>
      <c r="O64" s="139">
        <f>E64+(E64*0.21)</f>
        <v>11833.8</v>
      </c>
    </row>
    <row r="65" spans="3:15" x14ac:dyDescent="0.25">
      <c r="C65" s="137"/>
      <c r="D65" s="137" t="s">
        <v>417</v>
      </c>
      <c r="E65" s="138">
        <v>6520</v>
      </c>
      <c r="G65" s="134"/>
      <c r="I65" s="134">
        <v>6520</v>
      </c>
      <c r="J65" s="135"/>
      <c r="K65" s="134"/>
      <c r="L65" s="135"/>
      <c r="M65" s="134">
        <f>+G65+E65+I65+K65</f>
        <v>13040</v>
      </c>
      <c r="O65" s="139">
        <f>E65+(E65*0.21)</f>
        <v>7889.2</v>
      </c>
    </row>
    <row r="66" spans="3:15" x14ac:dyDescent="0.25">
      <c r="C66" s="137"/>
      <c r="D66" s="167" t="s">
        <v>418</v>
      </c>
      <c r="E66" s="138">
        <v>6520</v>
      </c>
      <c r="G66" s="134"/>
      <c r="I66" s="134">
        <v>6520</v>
      </c>
      <c r="J66" s="135"/>
      <c r="K66" s="134"/>
      <c r="L66" s="135"/>
      <c r="M66" s="134">
        <f>+G66+E66+I66+K66</f>
        <v>13040</v>
      </c>
      <c r="O66" s="139">
        <f>E66+(E66*0.21)</f>
        <v>7889.2</v>
      </c>
    </row>
    <row r="67" spans="3:15" ht="13" x14ac:dyDescent="0.3">
      <c r="C67" s="141"/>
      <c r="D67" s="142" t="s">
        <v>9</v>
      </c>
      <c r="E67" s="143">
        <f>SUM(E62:E66)</f>
        <v>162810.13</v>
      </c>
      <c r="F67" s="143">
        <f t="shared" ref="F67:O67" si="15">SUM(F62:F66)</f>
        <v>0</v>
      </c>
      <c r="G67" s="143">
        <f t="shared" si="15"/>
        <v>34192</v>
      </c>
      <c r="H67" s="143">
        <f t="shared" si="15"/>
        <v>0</v>
      </c>
      <c r="I67" s="143">
        <f t="shared" si="15"/>
        <v>32180</v>
      </c>
      <c r="J67" s="143">
        <f t="shared" si="15"/>
        <v>0</v>
      </c>
      <c r="K67" s="143">
        <f t="shared" si="15"/>
        <v>0</v>
      </c>
      <c r="L67" s="143">
        <f t="shared" si="15"/>
        <v>0</v>
      </c>
      <c r="M67" s="143">
        <f t="shared" si="15"/>
        <v>209622.13</v>
      </c>
      <c r="N67" s="143">
        <f t="shared" si="15"/>
        <v>0</v>
      </c>
      <c r="O67" s="143">
        <f t="shared" si="15"/>
        <v>197000.2573</v>
      </c>
    </row>
    <row r="68" spans="3:15" ht="13" x14ac:dyDescent="0.3">
      <c r="C68" s="132" t="s">
        <v>19</v>
      </c>
      <c r="D68" s="168" t="s">
        <v>87</v>
      </c>
      <c r="E68" s="133">
        <v>66492.95</v>
      </c>
      <c r="G68" s="134"/>
      <c r="I68" s="134">
        <v>41522.400000000001</v>
      </c>
      <c r="J68" s="135"/>
      <c r="K68" s="160">
        <v>126932.40000000001</v>
      </c>
      <c r="L68" s="135"/>
      <c r="M68" s="134">
        <f>+G68+E68+I68+K68</f>
        <v>234947.75</v>
      </c>
      <c r="O68" s="139">
        <f>E68+(E68*0.21)</f>
        <v>80456.469499999992</v>
      </c>
    </row>
    <row r="69" spans="3:15" ht="13" x14ac:dyDescent="0.3">
      <c r="C69" s="137"/>
      <c r="D69" s="169" t="s">
        <v>89</v>
      </c>
      <c r="E69" s="138">
        <v>17903.25</v>
      </c>
      <c r="G69" s="134"/>
      <c r="I69" s="134"/>
      <c r="J69" s="135"/>
      <c r="K69" s="170"/>
      <c r="L69" s="135"/>
      <c r="M69" s="134"/>
      <c r="O69" s="139">
        <f>E69+(E69*0.21)</f>
        <v>21662.932499999999</v>
      </c>
    </row>
    <row r="70" spans="3:15" x14ac:dyDescent="0.25">
      <c r="C70" s="137"/>
      <c r="D70" s="169" t="s">
        <v>91</v>
      </c>
      <c r="E70" s="138">
        <v>188788.94</v>
      </c>
      <c r="G70" s="134"/>
      <c r="I70" s="134">
        <v>17903.25</v>
      </c>
      <c r="J70" s="135"/>
      <c r="K70" s="134"/>
      <c r="L70" s="135"/>
      <c r="M70" s="134" t="e">
        <f>+G70+#REF!+I70+K70</f>
        <v>#REF!</v>
      </c>
      <c r="O70" s="139">
        <f>E70+(E70*0.21)</f>
        <v>228434.61739999999</v>
      </c>
    </row>
    <row r="71" spans="3:15" ht="13" x14ac:dyDescent="0.3">
      <c r="C71" s="141"/>
      <c r="D71" s="142" t="s">
        <v>9</v>
      </c>
      <c r="E71" s="143">
        <f>SUM(E68:E70)</f>
        <v>273185.14</v>
      </c>
      <c r="F71" s="143">
        <f t="shared" ref="F71:O71" si="16">SUM(F68:F70)</f>
        <v>0</v>
      </c>
      <c r="G71" s="143">
        <f t="shared" si="16"/>
        <v>0</v>
      </c>
      <c r="H71" s="143">
        <f t="shared" si="16"/>
        <v>0</v>
      </c>
      <c r="I71" s="143">
        <f t="shared" si="16"/>
        <v>59425.65</v>
      </c>
      <c r="J71" s="143">
        <f t="shared" si="16"/>
        <v>0</v>
      </c>
      <c r="K71" s="143">
        <f t="shared" si="16"/>
        <v>126932.40000000001</v>
      </c>
      <c r="L71" s="143">
        <f t="shared" si="16"/>
        <v>0</v>
      </c>
      <c r="M71" s="143" t="e">
        <f t="shared" si="16"/>
        <v>#REF!</v>
      </c>
      <c r="N71" s="143">
        <f t="shared" si="16"/>
        <v>0</v>
      </c>
      <c r="O71" s="143">
        <f t="shared" si="16"/>
        <v>330554.01939999999</v>
      </c>
    </row>
    <row r="72" spans="3:15" x14ac:dyDescent="0.25">
      <c r="C72" s="132" t="s">
        <v>13</v>
      </c>
      <c r="D72" s="171" t="s">
        <v>227</v>
      </c>
      <c r="E72" s="133">
        <v>89047.21</v>
      </c>
      <c r="G72" s="134">
        <v>39618</v>
      </c>
      <c r="I72" s="134"/>
      <c r="J72" s="135"/>
      <c r="K72" s="134"/>
      <c r="L72" s="135"/>
      <c r="M72" s="134">
        <f>+G72+E72+I72+K72</f>
        <v>128665.21</v>
      </c>
      <c r="O72" s="139">
        <f>E72+(E72*0.21)</f>
        <v>107747.12410000002</v>
      </c>
    </row>
    <row r="73" spans="3:15" x14ac:dyDescent="0.25">
      <c r="C73" s="137"/>
      <c r="D73" s="164" t="s">
        <v>86</v>
      </c>
      <c r="E73" s="138">
        <v>6665</v>
      </c>
      <c r="G73" s="134"/>
      <c r="I73" s="134"/>
      <c r="J73" s="135"/>
      <c r="K73" s="134"/>
      <c r="L73" s="135"/>
      <c r="M73" s="134"/>
      <c r="O73" s="139">
        <f>E73+(E73*0.21)</f>
        <v>8064.65</v>
      </c>
    </row>
    <row r="74" spans="3:15" x14ac:dyDescent="0.25">
      <c r="C74" s="137"/>
      <c r="D74" s="164" t="s">
        <v>228</v>
      </c>
      <c r="E74" s="138">
        <v>24527.199999999997</v>
      </c>
      <c r="G74" s="134"/>
      <c r="I74" s="134"/>
      <c r="J74" s="135"/>
      <c r="K74" s="134"/>
      <c r="L74" s="135"/>
      <c r="M74" s="134"/>
      <c r="O74" s="139">
        <f>E74+(E74*0.21)</f>
        <v>29677.911999999997</v>
      </c>
    </row>
    <row r="75" spans="3:15" x14ac:dyDescent="0.25">
      <c r="C75" s="137"/>
      <c r="D75" s="164" t="s">
        <v>419</v>
      </c>
      <c r="E75" s="138">
        <v>11404.12</v>
      </c>
      <c r="G75" s="134"/>
      <c r="I75" s="134"/>
      <c r="J75" s="135"/>
      <c r="K75" s="134"/>
      <c r="L75" s="135"/>
      <c r="M75" s="134">
        <f>+G75+E75+I75+K75</f>
        <v>11404.12</v>
      </c>
      <c r="O75" s="139">
        <f>E75+(E75*0.21)</f>
        <v>13798.985200000001</v>
      </c>
    </row>
    <row r="76" spans="3:15" ht="13" x14ac:dyDescent="0.3">
      <c r="C76" s="141"/>
      <c r="D76" s="142" t="s">
        <v>9</v>
      </c>
      <c r="E76" s="143">
        <f>SUM(E72:E75)</f>
        <v>131643.53</v>
      </c>
      <c r="F76" s="143">
        <f t="shared" ref="F76:O76" si="17">SUM(F72:F75)</f>
        <v>0</v>
      </c>
      <c r="G76" s="143">
        <f t="shared" si="17"/>
        <v>39618</v>
      </c>
      <c r="H76" s="143">
        <f t="shared" si="17"/>
        <v>0</v>
      </c>
      <c r="I76" s="143">
        <f t="shared" si="17"/>
        <v>0</v>
      </c>
      <c r="J76" s="143">
        <f t="shared" si="17"/>
        <v>0</v>
      </c>
      <c r="K76" s="143">
        <f t="shared" si="17"/>
        <v>0</v>
      </c>
      <c r="L76" s="143">
        <f t="shared" si="17"/>
        <v>0</v>
      </c>
      <c r="M76" s="143">
        <f t="shared" si="17"/>
        <v>140069.33000000002</v>
      </c>
      <c r="N76" s="143">
        <f t="shared" si="17"/>
        <v>0</v>
      </c>
      <c r="O76" s="143">
        <f t="shared" si="17"/>
        <v>159288.67129999999</v>
      </c>
    </row>
    <row r="77" spans="3:15" s="130" customFormat="1" ht="13" x14ac:dyDescent="0.3">
      <c r="C77" s="172"/>
      <c r="D77" s="173"/>
      <c r="E77" s="174"/>
      <c r="G77" s="147"/>
      <c r="I77" s="147"/>
      <c r="J77" s="147"/>
      <c r="K77" s="147"/>
      <c r="L77" s="147"/>
      <c r="M77" s="147"/>
    </row>
    <row r="78" spans="3:15" ht="13" x14ac:dyDescent="0.3">
      <c r="C78" s="153" t="s">
        <v>24</v>
      </c>
      <c r="D78" s="154"/>
      <c r="E78" s="155">
        <f>+E67+E71+E76</f>
        <v>567638.80000000005</v>
      </c>
      <c r="F78" s="155">
        <f t="shared" ref="F78:O78" si="18">+F67+F71+F76</f>
        <v>0</v>
      </c>
      <c r="G78" s="155">
        <f t="shared" si="18"/>
        <v>73810</v>
      </c>
      <c r="H78" s="155">
        <f t="shared" si="18"/>
        <v>0</v>
      </c>
      <c r="I78" s="155">
        <f t="shared" si="18"/>
        <v>91605.65</v>
      </c>
      <c r="J78" s="155">
        <f t="shared" si="18"/>
        <v>0</v>
      </c>
      <c r="K78" s="155">
        <f t="shared" si="18"/>
        <v>126932.40000000001</v>
      </c>
      <c r="L78" s="155">
        <f t="shared" si="18"/>
        <v>0</v>
      </c>
      <c r="M78" s="155" t="e">
        <f t="shared" si="18"/>
        <v>#REF!</v>
      </c>
      <c r="N78" s="155">
        <f t="shared" si="18"/>
        <v>0</v>
      </c>
      <c r="O78" s="155">
        <f t="shared" si="18"/>
        <v>686842.94800000009</v>
      </c>
    </row>
    <row r="80" spans="3:15" x14ac:dyDescent="0.25">
      <c r="E80" s="123"/>
      <c r="F80" s="130"/>
      <c r="G80" s="123"/>
      <c r="I80" s="123"/>
      <c r="K80" s="123"/>
      <c r="M80" s="123"/>
    </row>
    <row r="81" spans="3:15" ht="13" x14ac:dyDescent="0.3">
      <c r="C81" s="124" t="s">
        <v>1</v>
      </c>
      <c r="D81" s="124" t="s">
        <v>35</v>
      </c>
      <c r="E81" s="123"/>
      <c r="F81" s="130"/>
      <c r="G81" s="123"/>
      <c r="I81" s="123"/>
      <c r="K81" s="123"/>
      <c r="M81" s="123"/>
    </row>
    <row r="83" spans="3:15" ht="13" x14ac:dyDescent="0.3">
      <c r="C83" s="126" t="s">
        <v>3</v>
      </c>
      <c r="D83" s="126" t="s">
        <v>4</v>
      </c>
      <c r="E83" s="106" t="s">
        <v>5</v>
      </c>
      <c r="G83" s="106" t="s">
        <v>5</v>
      </c>
      <c r="I83" s="106" t="s">
        <v>5</v>
      </c>
      <c r="J83" s="128"/>
      <c r="K83" s="106" t="s">
        <v>5</v>
      </c>
      <c r="L83" s="128"/>
      <c r="M83" s="106" t="s">
        <v>5</v>
      </c>
      <c r="O83" s="106" t="s">
        <v>206</v>
      </c>
    </row>
    <row r="84" spans="3:15" x14ac:dyDescent="0.25">
      <c r="C84" s="132" t="s">
        <v>6</v>
      </c>
      <c r="D84" s="162" t="s">
        <v>37</v>
      </c>
      <c r="E84" s="136">
        <v>184522.58000000002</v>
      </c>
      <c r="G84" s="134">
        <f>24172.4909090909+7500+62952.163</f>
        <v>94624.653909090906</v>
      </c>
      <c r="I84" s="134">
        <v>10260</v>
      </c>
      <c r="J84" s="135"/>
      <c r="K84" s="134"/>
      <c r="L84" s="135"/>
      <c r="M84" s="134">
        <f>+G84+E84+I84+K84</f>
        <v>289407.23390909092</v>
      </c>
      <c r="O84" s="139">
        <f>E84+(E84*0.21)</f>
        <v>223272.32180000003</v>
      </c>
    </row>
    <row r="85" spans="3:15" ht="13" x14ac:dyDescent="0.3">
      <c r="C85" s="141"/>
      <c r="D85" s="142" t="s">
        <v>9</v>
      </c>
      <c r="E85" s="143">
        <f>SUM(E84:E84)</f>
        <v>184522.58000000002</v>
      </c>
      <c r="F85" s="143">
        <f t="shared" ref="F85:O85" si="19">SUM(F84:F84)</f>
        <v>0</v>
      </c>
      <c r="G85" s="143">
        <f t="shared" si="19"/>
        <v>94624.653909090906</v>
      </c>
      <c r="H85" s="143">
        <f t="shared" si="19"/>
        <v>0</v>
      </c>
      <c r="I85" s="143">
        <f t="shared" si="19"/>
        <v>10260</v>
      </c>
      <c r="J85" s="143">
        <f t="shared" si="19"/>
        <v>0</v>
      </c>
      <c r="K85" s="143">
        <f t="shared" si="19"/>
        <v>0</v>
      </c>
      <c r="L85" s="143">
        <f t="shared" si="19"/>
        <v>0</v>
      </c>
      <c r="M85" s="143">
        <f t="shared" si="19"/>
        <v>289407.23390909092</v>
      </c>
      <c r="N85" s="143">
        <f t="shared" si="19"/>
        <v>0</v>
      </c>
      <c r="O85" s="143">
        <f t="shared" si="19"/>
        <v>223272.32180000003</v>
      </c>
    </row>
    <row r="86" spans="3:15" ht="13" x14ac:dyDescent="0.3">
      <c r="C86" s="137" t="s">
        <v>19</v>
      </c>
      <c r="D86" s="145" t="s">
        <v>68</v>
      </c>
      <c r="E86" s="136">
        <v>59641.47</v>
      </c>
      <c r="G86" s="146"/>
      <c r="I86" s="146"/>
      <c r="J86" s="147"/>
      <c r="K86" s="146"/>
      <c r="L86" s="147"/>
      <c r="M86" s="146"/>
      <c r="O86" s="139">
        <f>E86+(E86*0.21)</f>
        <v>72166.178700000004</v>
      </c>
    </row>
    <row r="87" spans="3:15" ht="13" x14ac:dyDescent="0.3">
      <c r="C87" s="137"/>
      <c r="D87" s="142" t="s">
        <v>9</v>
      </c>
      <c r="E87" s="143">
        <f>+E86</f>
        <v>59641.47</v>
      </c>
      <c r="F87" s="143">
        <f t="shared" ref="F87:O87" si="20">+F86</f>
        <v>0</v>
      </c>
      <c r="G87" s="143">
        <f t="shared" si="20"/>
        <v>0</v>
      </c>
      <c r="H87" s="143">
        <f t="shared" si="20"/>
        <v>0</v>
      </c>
      <c r="I87" s="143">
        <f t="shared" si="20"/>
        <v>0</v>
      </c>
      <c r="J87" s="143">
        <f t="shared" si="20"/>
        <v>0</v>
      </c>
      <c r="K87" s="143">
        <f t="shared" si="20"/>
        <v>0</v>
      </c>
      <c r="L87" s="143">
        <f t="shared" si="20"/>
        <v>0</v>
      </c>
      <c r="M87" s="143">
        <f t="shared" si="20"/>
        <v>0</v>
      </c>
      <c r="N87" s="143">
        <f t="shared" si="20"/>
        <v>0</v>
      </c>
      <c r="O87" s="143">
        <f t="shared" si="20"/>
        <v>72166.178700000004</v>
      </c>
    </row>
    <row r="88" spans="3:15" x14ac:dyDescent="0.25">
      <c r="C88" s="132" t="s">
        <v>13</v>
      </c>
      <c r="D88" s="162" t="s">
        <v>38</v>
      </c>
      <c r="E88" s="136">
        <v>50395.75</v>
      </c>
      <c r="G88" s="134">
        <v>15731.26</v>
      </c>
      <c r="I88" s="134"/>
      <c r="J88" s="135"/>
      <c r="K88" s="134"/>
      <c r="L88" s="135"/>
      <c r="M88" s="134">
        <f>+G88+E88+I88+K88</f>
        <v>66127.009999999995</v>
      </c>
      <c r="O88" s="139">
        <f>E88+(E88*0.21)</f>
        <v>60978.857499999998</v>
      </c>
    </row>
    <row r="89" spans="3:15" ht="13" x14ac:dyDescent="0.3">
      <c r="C89" s="141"/>
      <c r="D89" s="142" t="s">
        <v>9</v>
      </c>
      <c r="E89" s="143">
        <f>SUM(E88)</f>
        <v>50395.75</v>
      </c>
      <c r="F89" s="143">
        <f t="shared" ref="F89:O89" si="21">SUM(F88)</f>
        <v>0</v>
      </c>
      <c r="G89" s="143">
        <f t="shared" si="21"/>
        <v>15731.26</v>
      </c>
      <c r="H89" s="143">
        <f t="shared" si="21"/>
        <v>0</v>
      </c>
      <c r="I89" s="143">
        <f t="shared" si="21"/>
        <v>0</v>
      </c>
      <c r="J89" s="143">
        <f t="shared" si="21"/>
        <v>0</v>
      </c>
      <c r="K89" s="143">
        <f t="shared" si="21"/>
        <v>0</v>
      </c>
      <c r="L89" s="143">
        <f t="shared" si="21"/>
        <v>0</v>
      </c>
      <c r="M89" s="143">
        <f t="shared" si="21"/>
        <v>66127.009999999995</v>
      </c>
      <c r="N89" s="143">
        <f t="shared" si="21"/>
        <v>0</v>
      </c>
      <c r="O89" s="143">
        <f t="shared" si="21"/>
        <v>60978.857499999998</v>
      </c>
    </row>
    <row r="90" spans="3:15" x14ac:dyDescent="0.25">
      <c r="E90" s="151"/>
      <c r="G90" s="151"/>
      <c r="I90" s="151"/>
      <c r="J90" s="152"/>
      <c r="K90" s="151"/>
      <c r="L90" s="152"/>
      <c r="M90" s="151"/>
    </row>
    <row r="91" spans="3:15" ht="13" x14ac:dyDescent="0.3">
      <c r="C91" s="153" t="s">
        <v>39</v>
      </c>
      <c r="D91" s="154"/>
      <c r="E91" s="155">
        <f>+E85+E87+E89</f>
        <v>294559.80000000005</v>
      </c>
      <c r="F91" s="155">
        <f t="shared" ref="F91:O91" si="22">+F85+F87+F89</f>
        <v>0</v>
      </c>
      <c r="G91" s="155">
        <f t="shared" si="22"/>
        <v>110355.9139090909</v>
      </c>
      <c r="H91" s="155">
        <f t="shared" si="22"/>
        <v>0</v>
      </c>
      <c r="I91" s="155">
        <f t="shared" si="22"/>
        <v>10260</v>
      </c>
      <c r="J91" s="155">
        <f t="shared" si="22"/>
        <v>0</v>
      </c>
      <c r="K91" s="155">
        <f t="shared" si="22"/>
        <v>0</v>
      </c>
      <c r="L91" s="155">
        <f t="shared" si="22"/>
        <v>0</v>
      </c>
      <c r="M91" s="155">
        <f t="shared" si="22"/>
        <v>355534.24390909093</v>
      </c>
      <c r="N91" s="155">
        <f t="shared" si="22"/>
        <v>0</v>
      </c>
      <c r="O91" s="155">
        <f t="shared" si="22"/>
        <v>356417.35800000001</v>
      </c>
    </row>
    <row r="93" spans="3:15" ht="13" x14ac:dyDescent="0.3">
      <c r="C93" s="124" t="s">
        <v>1</v>
      </c>
      <c r="D93" s="124" t="s">
        <v>40</v>
      </c>
    </row>
    <row r="95" spans="3:15" ht="13" x14ac:dyDescent="0.3">
      <c r="C95" s="126" t="s">
        <v>3</v>
      </c>
      <c r="D95" s="126" t="s">
        <v>4</v>
      </c>
      <c r="E95" s="106" t="s">
        <v>5</v>
      </c>
      <c r="G95" s="106" t="s">
        <v>5</v>
      </c>
      <c r="I95" s="175" t="s">
        <v>5</v>
      </c>
      <c r="J95" s="128"/>
      <c r="K95" s="175" t="s">
        <v>5</v>
      </c>
      <c r="L95" s="128"/>
      <c r="M95" s="156" t="s">
        <v>5</v>
      </c>
    </row>
    <row r="96" spans="3:15" x14ac:dyDescent="0.25">
      <c r="C96" s="176" t="s">
        <v>10</v>
      </c>
      <c r="D96" s="137" t="s">
        <v>41</v>
      </c>
      <c r="E96" s="177"/>
      <c r="G96" s="177"/>
      <c r="I96" s="178"/>
      <c r="J96" s="135"/>
      <c r="K96" s="178"/>
      <c r="L96" s="135"/>
      <c r="M96" s="179"/>
    </row>
    <row r="97" spans="3:15" ht="13" x14ac:dyDescent="0.3">
      <c r="C97" s="180"/>
      <c r="D97" s="142" t="s">
        <v>9</v>
      </c>
      <c r="E97" s="181">
        <f>+E96</f>
        <v>0</v>
      </c>
      <c r="G97" s="181">
        <f>+G96</f>
        <v>0</v>
      </c>
      <c r="I97" s="182">
        <f>+I96</f>
        <v>0</v>
      </c>
      <c r="J97" s="147"/>
      <c r="K97" s="182">
        <f>+K96</f>
        <v>0</v>
      </c>
      <c r="L97" s="147"/>
      <c r="M97" s="181">
        <f>+M96</f>
        <v>0</v>
      </c>
    </row>
    <row r="98" spans="3:15" x14ac:dyDescent="0.25">
      <c r="E98" s="151"/>
      <c r="G98" s="151"/>
      <c r="I98" s="151"/>
      <c r="J98" s="152"/>
      <c r="K98" s="151"/>
      <c r="L98" s="152"/>
      <c r="M98" s="151"/>
    </row>
    <row r="99" spans="3:15" ht="13" x14ac:dyDescent="0.3">
      <c r="C99" s="153" t="s">
        <v>42</v>
      </c>
      <c r="D99" s="154"/>
      <c r="E99" s="181">
        <f>+E97</f>
        <v>0</v>
      </c>
      <c r="G99" s="181">
        <f>+G97</f>
        <v>0</v>
      </c>
      <c r="I99" s="182">
        <f>+I97</f>
        <v>0</v>
      </c>
      <c r="J99" s="147"/>
      <c r="K99" s="182">
        <f>+K97</f>
        <v>0</v>
      </c>
      <c r="L99" s="147"/>
      <c r="M99" s="181">
        <f>+M97</f>
        <v>0</v>
      </c>
    </row>
    <row r="100" spans="3:15" x14ac:dyDescent="0.25">
      <c r="E100" s="151"/>
      <c r="G100" s="151"/>
      <c r="I100" s="151"/>
      <c r="J100" s="152"/>
      <c r="K100" s="151"/>
      <c r="L100" s="152"/>
      <c r="M100" s="151"/>
    </row>
    <row r="101" spans="3:15" ht="13" x14ac:dyDescent="0.3">
      <c r="C101" s="124" t="s">
        <v>1</v>
      </c>
      <c r="D101" s="124" t="s">
        <v>43</v>
      </c>
    </row>
    <row r="103" spans="3:15" ht="13" x14ac:dyDescent="0.3">
      <c r="C103" s="126" t="s">
        <v>3</v>
      </c>
      <c r="D103" s="126" t="s">
        <v>4</v>
      </c>
      <c r="E103" s="106" t="s">
        <v>5</v>
      </c>
      <c r="G103" s="106" t="s">
        <v>5</v>
      </c>
      <c r="I103" s="106" t="s">
        <v>5</v>
      </c>
      <c r="J103" s="128"/>
      <c r="K103" s="106" t="s">
        <v>5</v>
      </c>
      <c r="L103" s="128"/>
      <c r="M103" s="106" t="s">
        <v>5</v>
      </c>
      <c r="O103" s="106" t="s">
        <v>206</v>
      </c>
    </row>
    <row r="104" spans="3:15" x14ac:dyDescent="0.25">
      <c r="C104" s="132" t="s">
        <v>14</v>
      </c>
      <c r="D104" s="171" t="s">
        <v>45</v>
      </c>
      <c r="E104" s="133">
        <v>29039.58</v>
      </c>
      <c r="G104" s="183">
        <v>58543.056000000011</v>
      </c>
      <c r="I104" s="183">
        <v>82683.67</v>
      </c>
      <c r="J104" s="135"/>
      <c r="K104" s="183"/>
      <c r="L104" s="135"/>
      <c r="M104" s="134">
        <f>+G104+E104+I104+K104</f>
        <v>170266.30600000001</v>
      </c>
      <c r="O104" s="139">
        <f>E104+(E104*0.21)</f>
        <v>35137.891800000005</v>
      </c>
    </row>
    <row r="105" spans="3:15" x14ac:dyDescent="0.25">
      <c r="C105" s="137"/>
      <c r="D105" s="164" t="s">
        <v>420</v>
      </c>
      <c r="E105" s="138">
        <v>8589.7099999999991</v>
      </c>
      <c r="G105" s="134"/>
      <c r="I105" s="134"/>
      <c r="J105" s="135"/>
      <c r="K105" s="134"/>
      <c r="L105" s="135"/>
      <c r="M105" s="134">
        <f>+G105+E105+I105+K105</f>
        <v>8589.7099999999991</v>
      </c>
      <c r="O105" s="139">
        <f>E105+(E105*0.21)</f>
        <v>10393.549099999998</v>
      </c>
    </row>
    <row r="106" spans="3:15" x14ac:dyDescent="0.25">
      <c r="C106" s="137"/>
      <c r="D106" s="164" t="s">
        <v>44</v>
      </c>
      <c r="E106" s="138">
        <v>187095.75</v>
      </c>
      <c r="G106" s="184"/>
      <c r="I106" s="184"/>
      <c r="J106" s="135"/>
      <c r="K106" s="184"/>
      <c r="L106" s="135"/>
      <c r="M106" s="134">
        <f>+G106+E106+I106+K106</f>
        <v>187095.75</v>
      </c>
      <c r="O106" s="139">
        <f>E106+(E106*0.21)</f>
        <v>226385.85749999998</v>
      </c>
    </row>
    <row r="107" spans="3:15" ht="13" x14ac:dyDescent="0.3">
      <c r="C107" s="141"/>
      <c r="D107" s="142" t="s">
        <v>9</v>
      </c>
      <c r="E107" s="143">
        <f>+SUM(E104:E106)</f>
        <v>224725.04</v>
      </c>
      <c r="F107" s="143">
        <f t="shared" ref="F107:O107" si="23">+SUM(F104:F106)</f>
        <v>0</v>
      </c>
      <c r="G107" s="143">
        <f t="shared" si="23"/>
        <v>58543.056000000011</v>
      </c>
      <c r="H107" s="143">
        <f t="shared" si="23"/>
        <v>0</v>
      </c>
      <c r="I107" s="143">
        <f t="shared" si="23"/>
        <v>82683.67</v>
      </c>
      <c r="J107" s="143">
        <f t="shared" si="23"/>
        <v>0</v>
      </c>
      <c r="K107" s="143">
        <f t="shared" si="23"/>
        <v>0</v>
      </c>
      <c r="L107" s="143">
        <f t="shared" si="23"/>
        <v>0</v>
      </c>
      <c r="M107" s="143">
        <f t="shared" si="23"/>
        <v>365951.766</v>
      </c>
      <c r="N107" s="143">
        <f t="shared" si="23"/>
        <v>0</v>
      </c>
      <c r="O107" s="143">
        <f t="shared" si="23"/>
        <v>271917.29839999997</v>
      </c>
    </row>
    <row r="108" spans="3:15" x14ac:dyDescent="0.25">
      <c r="C108" s="132" t="s">
        <v>13</v>
      </c>
      <c r="D108" s="171" t="s">
        <v>421</v>
      </c>
      <c r="E108" s="136">
        <v>8300.25</v>
      </c>
      <c r="G108" s="185">
        <v>4150.13</v>
      </c>
      <c r="I108" s="185"/>
      <c r="J108" s="135"/>
      <c r="K108" s="185"/>
      <c r="L108" s="135"/>
      <c r="M108" s="134">
        <f>+G108+E108+I108+K108</f>
        <v>12450.380000000001</v>
      </c>
      <c r="O108" s="139">
        <f>E108+(E108*0.21)</f>
        <v>10043.3025</v>
      </c>
    </row>
    <row r="109" spans="3:15" ht="13" x14ac:dyDescent="0.3">
      <c r="C109" s="141"/>
      <c r="D109" s="142" t="s">
        <v>9</v>
      </c>
      <c r="E109" s="143">
        <f>+E108</f>
        <v>8300.25</v>
      </c>
      <c r="F109" s="143">
        <f t="shared" ref="F109:O109" si="24">+F108</f>
        <v>0</v>
      </c>
      <c r="G109" s="143">
        <f t="shared" si="24"/>
        <v>4150.13</v>
      </c>
      <c r="H109" s="143">
        <f t="shared" si="24"/>
        <v>0</v>
      </c>
      <c r="I109" s="143">
        <f t="shared" si="24"/>
        <v>0</v>
      </c>
      <c r="J109" s="143">
        <f t="shared" si="24"/>
        <v>0</v>
      </c>
      <c r="K109" s="143">
        <f t="shared" si="24"/>
        <v>0</v>
      </c>
      <c r="L109" s="143">
        <f t="shared" si="24"/>
        <v>0</v>
      </c>
      <c r="M109" s="143">
        <f t="shared" si="24"/>
        <v>12450.380000000001</v>
      </c>
      <c r="N109" s="143">
        <f t="shared" si="24"/>
        <v>0</v>
      </c>
      <c r="O109" s="143">
        <f t="shared" si="24"/>
        <v>10043.3025</v>
      </c>
    </row>
    <row r="110" spans="3:15" x14ac:dyDescent="0.25">
      <c r="E110" s="151"/>
      <c r="G110" s="151"/>
      <c r="I110" s="151"/>
      <c r="J110" s="152"/>
      <c r="K110" s="151"/>
      <c r="L110" s="152"/>
      <c r="M110" s="151"/>
    </row>
    <row r="111" spans="3:15" ht="13" x14ac:dyDescent="0.3">
      <c r="C111" s="153" t="s">
        <v>46</v>
      </c>
      <c r="D111" s="154"/>
      <c r="E111" s="155">
        <f>+E107+E109</f>
        <v>233025.29</v>
      </c>
      <c r="F111" s="155">
        <f t="shared" ref="F111:O111" si="25">+F107+F109</f>
        <v>0</v>
      </c>
      <c r="G111" s="155">
        <f t="shared" si="25"/>
        <v>62693.186000000009</v>
      </c>
      <c r="H111" s="155">
        <f t="shared" si="25"/>
        <v>0</v>
      </c>
      <c r="I111" s="155">
        <f t="shared" si="25"/>
        <v>82683.67</v>
      </c>
      <c r="J111" s="155">
        <f t="shared" si="25"/>
        <v>0</v>
      </c>
      <c r="K111" s="155">
        <f t="shared" si="25"/>
        <v>0</v>
      </c>
      <c r="L111" s="155">
        <f t="shared" si="25"/>
        <v>0</v>
      </c>
      <c r="M111" s="155">
        <f t="shared" si="25"/>
        <v>378402.14600000001</v>
      </c>
      <c r="N111" s="155">
        <f t="shared" si="25"/>
        <v>0</v>
      </c>
      <c r="O111" s="155">
        <f t="shared" si="25"/>
        <v>281960.60089999996</v>
      </c>
    </row>
    <row r="112" spans="3:15" x14ac:dyDescent="0.25">
      <c r="E112" s="151"/>
      <c r="G112" s="151"/>
      <c r="I112" s="151"/>
      <c r="J112" s="152"/>
      <c r="K112" s="151"/>
      <c r="L112" s="152"/>
      <c r="M112" s="151"/>
    </row>
    <row r="113" spans="3:15" ht="13" x14ac:dyDescent="0.3">
      <c r="C113" s="124" t="s">
        <v>1</v>
      </c>
      <c r="D113" s="124" t="s">
        <v>47</v>
      </c>
    </row>
    <row r="114" spans="3:15" x14ac:dyDescent="0.25">
      <c r="E114" s="151"/>
      <c r="G114" s="151"/>
      <c r="I114" s="151"/>
      <c r="J114" s="152"/>
      <c r="K114" s="151"/>
      <c r="L114" s="152"/>
      <c r="M114" s="151"/>
    </row>
    <row r="115" spans="3:15" ht="13" x14ac:dyDescent="0.3">
      <c r="C115" s="126" t="s">
        <v>3</v>
      </c>
      <c r="D115" s="126" t="s">
        <v>4</v>
      </c>
      <c r="E115" s="106" t="s">
        <v>5</v>
      </c>
      <c r="G115" s="106" t="s">
        <v>5</v>
      </c>
      <c r="I115" s="106" t="s">
        <v>5</v>
      </c>
      <c r="J115" s="128"/>
      <c r="K115" s="106" t="s">
        <v>5</v>
      </c>
      <c r="L115" s="128"/>
      <c r="M115" s="156" t="s">
        <v>5</v>
      </c>
      <c r="O115" s="106" t="s">
        <v>206</v>
      </c>
    </row>
    <row r="116" spans="3:15" x14ac:dyDescent="0.25">
      <c r="C116" s="132" t="s">
        <v>14</v>
      </c>
      <c r="D116" s="171" t="s">
        <v>422</v>
      </c>
      <c r="E116" s="133">
        <v>42852.030000000006</v>
      </c>
      <c r="G116" s="183">
        <v>54576.200000000004</v>
      </c>
      <c r="I116" s="183">
        <v>103137.06</v>
      </c>
      <c r="J116" s="135"/>
      <c r="K116" s="183"/>
      <c r="L116" s="135"/>
      <c r="M116" s="134">
        <f>+G116+E116+I116+K116</f>
        <v>200565.29</v>
      </c>
      <c r="O116" s="139">
        <f>E116+(E116*0.21)</f>
        <v>51850.956300000005</v>
      </c>
    </row>
    <row r="117" spans="3:15" x14ac:dyDescent="0.25">
      <c r="C117" s="137"/>
      <c r="D117" s="164" t="s">
        <v>47</v>
      </c>
      <c r="E117" s="138">
        <v>223341.60000000003</v>
      </c>
      <c r="G117" s="134"/>
      <c r="I117" s="134"/>
      <c r="J117" s="135"/>
      <c r="K117" s="134"/>
      <c r="L117" s="135"/>
      <c r="M117" s="134">
        <f>+G117+E117+I117+K117</f>
        <v>223341.60000000003</v>
      </c>
      <c r="O117" s="139">
        <f>E117+(E117*0.21)</f>
        <v>270243.33600000001</v>
      </c>
    </row>
    <row r="118" spans="3:15" x14ac:dyDescent="0.25">
      <c r="C118" s="137"/>
      <c r="D118" s="164" t="s">
        <v>423</v>
      </c>
      <c r="E118" s="138">
        <v>2812.1899999999996</v>
      </c>
      <c r="G118" s="184"/>
      <c r="I118" s="184"/>
      <c r="J118" s="135"/>
      <c r="K118" s="184"/>
      <c r="L118" s="135"/>
      <c r="M118" s="134">
        <f>+G118+E118+I118+K118</f>
        <v>2812.1899999999996</v>
      </c>
      <c r="O118" s="139">
        <f>E118+(E118*0.21)</f>
        <v>3402.7498999999993</v>
      </c>
    </row>
    <row r="119" spans="3:15" ht="13" x14ac:dyDescent="0.3">
      <c r="C119" s="141"/>
      <c r="D119" s="142" t="s">
        <v>9</v>
      </c>
      <c r="E119" s="143">
        <f>+SUM(E116:E118)</f>
        <v>269005.82000000007</v>
      </c>
      <c r="F119" s="143">
        <f t="shared" ref="F119:O119" si="26">+SUM(F116:F118)</f>
        <v>0</v>
      </c>
      <c r="G119" s="143">
        <f t="shared" si="26"/>
        <v>54576.200000000004</v>
      </c>
      <c r="H119" s="143">
        <f t="shared" si="26"/>
        <v>0</v>
      </c>
      <c r="I119" s="143">
        <f t="shared" si="26"/>
        <v>103137.06</v>
      </c>
      <c r="J119" s="143">
        <f t="shared" si="26"/>
        <v>0</v>
      </c>
      <c r="K119" s="143">
        <f t="shared" si="26"/>
        <v>0</v>
      </c>
      <c r="L119" s="143">
        <f t="shared" si="26"/>
        <v>0</v>
      </c>
      <c r="M119" s="143">
        <f t="shared" si="26"/>
        <v>426719.08</v>
      </c>
      <c r="N119" s="143">
        <f t="shared" si="26"/>
        <v>0</v>
      </c>
      <c r="O119" s="143">
        <f t="shared" si="26"/>
        <v>325497.04220000003</v>
      </c>
    </row>
    <row r="120" spans="3:15" x14ac:dyDescent="0.25">
      <c r="C120" s="176" t="s">
        <v>13</v>
      </c>
      <c r="D120" s="137" t="s">
        <v>49</v>
      </c>
      <c r="E120" s="177"/>
      <c r="G120" s="177"/>
      <c r="I120" s="178"/>
      <c r="J120" s="135"/>
      <c r="K120" s="178"/>
      <c r="L120" s="135"/>
      <c r="M120" s="179"/>
    </row>
    <row r="121" spans="3:15" ht="13" x14ac:dyDescent="0.3">
      <c r="C121" s="180"/>
      <c r="D121" s="142" t="s">
        <v>9</v>
      </c>
      <c r="E121" s="181">
        <f>+E120</f>
        <v>0</v>
      </c>
      <c r="G121" s="181">
        <f>+G120</f>
        <v>0</v>
      </c>
      <c r="I121" s="182">
        <f>+I120</f>
        <v>0</v>
      </c>
      <c r="J121" s="147"/>
      <c r="K121" s="182">
        <f>+K120</f>
        <v>0</v>
      </c>
      <c r="L121" s="147"/>
      <c r="M121" s="181">
        <f>+M120</f>
        <v>0</v>
      </c>
    </row>
    <row r="122" spans="3:15" x14ac:dyDescent="0.25">
      <c r="E122" s="151"/>
      <c r="G122" s="151"/>
      <c r="I122" s="151"/>
      <c r="J122" s="152"/>
      <c r="K122" s="151"/>
      <c r="L122" s="152"/>
      <c r="M122" s="151"/>
    </row>
    <row r="123" spans="3:15" ht="13" x14ac:dyDescent="0.3">
      <c r="C123" s="153" t="s">
        <v>50</v>
      </c>
      <c r="D123" s="154"/>
      <c r="E123" s="155">
        <f>+E119</f>
        <v>269005.82000000007</v>
      </c>
      <c r="F123" s="155">
        <f t="shared" ref="F123:O123" si="27">+F119</f>
        <v>0</v>
      </c>
      <c r="G123" s="155">
        <f t="shared" si="27"/>
        <v>54576.200000000004</v>
      </c>
      <c r="H123" s="155">
        <f t="shared" si="27"/>
        <v>0</v>
      </c>
      <c r="I123" s="155">
        <f t="shared" si="27"/>
        <v>103137.06</v>
      </c>
      <c r="J123" s="155">
        <f t="shared" si="27"/>
        <v>0</v>
      </c>
      <c r="K123" s="155">
        <f t="shared" si="27"/>
        <v>0</v>
      </c>
      <c r="L123" s="155">
        <f t="shared" si="27"/>
        <v>0</v>
      </c>
      <c r="M123" s="155">
        <f t="shared" si="27"/>
        <v>426719.08</v>
      </c>
      <c r="N123" s="155">
        <f t="shared" si="27"/>
        <v>0</v>
      </c>
      <c r="O123" s="155">
        <f t="shared" si="27"/>
        <v>325497.04220000003</v>
      </c>
    </row>
    <row r="124" spans="3:15" x14ac:dyDescent="0.25">
      <c r="E124" s="151"/>
      <c r="G124" s="151"/>
      <c r="I124" s="151"/>
      <c r="J124" s="152"/>
      <c r="K124" s="151"/>
      <c r="L124" s="152"/>
      <c r="M124" s="151"/>
    </row>
    <row r="125" spans="3:15" x14ac:dyDescent="0.25">
      <c r="E125" s="151"/>
      <c r="G125" s="151"/>
      <c r="I125" s="151"/>
      <c r="J125" s="152"/>
      <c r="K125" s="151"/>
      <c r="L125" s="152"/>
      <c r="M125" s="151"/>
    </row>
    <row r="126" spans="3:15" ht="13" x14ac:dyDescent="0.3">
      <c r="C126" s="124" t="s">
        <v>1</v>
      </c>
      <c r="D126" s="124" t="s">
        <v>54</v>
      </c>
    </row>
    <row r="127" spans="3:15" x14ac:dyDescent="0.25">
      <c r="E127" s="151"/>
      <c r="G127" s="151"/>
      <c r="I127" s="151"/>
      <c r="J127" s="152"/>
      <c r="K127" s="151"/>
      <c r="L127" s="152"/>
      <c r="M127" s="151"/>
    </row>
    <row r="128" spans="3:15" ht="13" x14ac:dyDescent="0.3">
      <c r="C128" s="126" t="s">
        <v>3</v>
      </c>
      <c r="D128" s="126" t="s">
        <v>4</v>
      </c>
      <c r="E128" s="106" t="s">
        <v>5</v>
      </c>
      <c r="G128" s="106" t="s">
        <v>5</v>
      </c>
      <c r="I128" s="106" t="s">
        <v>5</v>
      </c>
      <c r="J128" s="128"/>
      <c r="K128" s="106" t="s">
        <v>5</v>
      </c>
      <c r="L128" s="128"/>
      <c r="M128" s="156" t="s">
        <v>5</v>
      </c>
      <c r="O128" s="106" t="s">
        <v>206</v>
      </c>
    </row>
    <row r="129" spans="3:15" x14ac:dyDescent="0.25">
      <c r="C129" s="132" t="s">
        <v>6</v>
      </c>
      <c r="D129" s="137" t="s">
        <v>54</v>
      </c>
      <c r="E129" s="133">
        <v>127903.73</v>
      </c>
      <c r="G129" s="134">
        <f>16050+6500+43628.414</f>
        <v>66178.41399999999</v>
      </c>
      <c r="I129" s="134">
        <v>31780</v>
      </c>
      <c r="J129" s="135"/>
      <c r="K129" s="134">
        <v>16337.22</v>
      </c>
      <c r="L129" s="135"/>
      <c r="M129" s="183">
        <f>+G129+E129+I129+K129</f>
        <v>242199.36399999997</v>
      </c>
      <c r="O129" s="139">
        <f t="shared" ref="O129:O135" si="28">E129+(E129*0.21)</f>
        <v>154763.51329999999</v>
      </c>
    </row>
    <row r="130" spans="3:15" x14ac:dyDescent="0.25">
      <c r="C130" s="137"/>
      <c r="D130" s="164" t="s">
        <v>424</v>
      </c>
      <c r="E130" s="138">
        <v>5532.49</v>
      </c>
      <c r="G130" s="186"/>
      <c r="I130" s="134"/>
      <c r="J130" s="135"/>
      <c r="K130" s="134"/>
      <c r="L130" s="135"/>
      <c r="M130" s="187"/>
      <c r="O130" s="139">
        <f t="shared" si="28"/>
        <v>6694.3128999999999</v>
      </c>
    </row>
    <row r="131" spans="3:15" x14ac:dyDescent="0.25">
      <c r="C131" s="137"/>
      <c r="D131" s="164" t="s">
        <v>425</v>
      </c>
      <c r="E131" s="138">
        <v>8141.48</v>
      </c>
      <c r="G131" s="186"/>
      <c r="I131" s="134"/>
      <c r="J131" s="135"/>
      <c r="K131" s="134"/>
      <c r="L131" s="135"/>
      <c r="M131" s="187"/>
      <c r="O131" s="139">
        <f t="shared" si="28"/>
        <v>9851.1908000000003</v>
      </c>
    </row>
    <row r="132" spans="3:15" x14ac:dyDescent="0.25">
      <c r="C132" s="137"/>
      <c r="D132" s="164" t="s">
        <v>426</v>
      </c>
      <c r="E132" s="138">
        <v>7814.49</v>
      </c>
      <c r="G132" s="186"/>
      <c r="I132" s="134"/>
      <c r="J132" s="135"/>
      <c r="K132" s="134"/>
      <c r="L132" s="135"/>
      <c r="M132" s="187"/>
      <c r="O132" s="139">
        <f t="shared" si="28"/>
        <v>9455.5329000000002</v>
      </c>
    </row>
    <row r="133" spans="3:15" x14ac:dyDescent="0.25">
      <c r="C133" s="137"/>
      <c r="D133" s="164" t="s">
        <v>427</v>
      </c>
      <c r="E133" s="138">
        <v>4880.49</v>
      </c>
      <c r="G133" s="186"/>
      <c r="I133" s="134"/>
      <c r="J133" s="135"/>
      <c r="K133" s="134"/>
      <c r="L133" s="135"/>
      <c r="M133" s="187"/>
      <c r="O133" s="139">
        <f t="shared" si="28"/>
        <v>5905.3928999999998</v>
      </c>
    </row>
    <row r="134" spans="3:15" ht="13" x14ac:dyDescent="0.3">
      <c r="C134" s="141"/>
      <c r="D134" s="142" t="s">
        <v>9</v>
      </c>
      <c r="E134" s="143">
        <f>SUM(E129:E133)</f>
        <v>154272.68</v>
      </c>
      <c r="F134" s="143">
        <f t="shared" ref="F134:O134" si="29">SUM(F129:F133)</f>
        <v>0</v>
      </c>
      <c r="G134" s="143">
        <f t="shared" si="29"/>
        <v>66178.41399999999</v>
      </c>
      <c r="H134" s="143">
        <f t="shared" si="29"/>
        <v>0</v>
      </c>
      <c r="I134" s="143">
        <f t="shared" si="29"/>
        <v>31780</v>
      </c>
      <c r="J134" s="143">
        <f t="shared" si="29"/>
        <v>0</v>
      </c>
      <c r="K134" s="143">
        <f t="shared" si="29"/>
        <v>16337.22</v>
      </c>
      <c r="L134" s="143">
        <f t="shared" si="29"/>
        <v>0</v>
      </c>
      <c r="M134" s="143">
        <f t="shared" si="29"/>
        <v>242199.36399999997</v>
      </c>
      <c r="N134" s="143">
        <f t="shared" si="29"/>
        <v>0</v>
      </c>
      <c r="O134" s="143">
        <f t="shared" si="29"/>
        <v>186669.94279999999</v>
      </c>
    </row>
    <row r="135" spans="3:15" x14ac:dyDescent="0.25">
      <c r="C135" s="132" t="s">
        <v>13</v>
      </c>
      <c r="D135" s="145" t="s">
        <v>55</v>
      </c>
      <c r="E135" s="136">
        <v>50678.479999999996</v>
      </c>
      <c r="G135" s="134">
        <v>18832.5</v>
      </c>
      <c r="I135" s="134"/>
      <c r="J135" s="135"/>
      <c r="K135" s="134"/>
      <c r="L135" s="135"/>
      <c r="M135" s="183">
        <f>+G135+E135+I135+K135</f>
        <v>69510.98</v>
      </c>
      <c r="O135" s="139">
        <f t="shared" si="28"/>
        <v>61320.960799999993</v>
      </c>
    </row>
    <row r="136" spans="3:15" ht="13" x14ac:dyDescent="0.3">
      <c r="C136" s="141"/>
      <c r="D136" s="142" t="s">
        <v>9</v>
      </c>
      <c r="E136" s="143">
        <f>+E135</f>
        <v>50678.479999999996</v>
      </c>
      <c r="F136" s="143">
        <f t="shared" ref="F136:O136" si="30">+F135</f>
        <v>0</v>
      </c>
      <c r="G136" s="143">
        <f t="shared" si="30"/>
        <v>18832.5</v>
      </c>
      <c r="H136" s="143">
        <f t="shared" si="30"/>
        <v>0</v>
      </c>
      <c r="I136" s="143">
        <f t="shared" si="30"/>
        <v>0</v>
      </c>
      <c r="J136" s="143">
        <f t="shared" si="30"/>
        <v>0</v>
      </c>
      <c r="K136" s="143">
        <f t="shared" si="30"/>
        <v>0</v>
      </c>
      <c r="L136" s="143">
        <f t="shared" si="30"/>
        <v>0</v>
      </c>
      <c r="M136" s="143">
        <f t="shared" si="30"/>
        <v>69510.98</v>
      </c>
      <c r="N136" s="143">
        <f t="shared" si="30"/>
        <v>0</v>
      </c>
      <c r="O136" s="143">
        <f t="shared" si="30"/>
        <v>61320.960799999993</v>
      </c>
    </row>
    <row r="137" spans="3:15" x14ac:dyDescent="0.25">
      <c r="E137" s="151"/>
      <c r="G137" s="151"/>
      <c r="I137" s="151"/>
      <c r="J137" s="152"/>
      <c r="K137" s="151"/>
      <c r="L137" s="152"/>
      <c r="M137" s="151"/>
    </row>
    <row r="138" spans="3:15" ht="13" x14ac:dyDescent="0.3">
      <c r="C138" s="153" t="s">
        <v>56</v>
      </c>
      <c r="D138" s="154"/>
      <c r="E138" s="155">
        <f>+E134+E136</f>
        <v>204951.15999999997</v>
      </c>
      <c r="F138" s="155">
        <f t="shared" ref="F138:O138" si="31">+F134+F136</f>
        <v>0</v>
      </c>
      <c r="G138" s="155">
        <f t="shared" si="31"/>
        <v>85010.91399999999</v>
      </c>
      <c r="H138" s="155">
        <f t="shared" si="31"/>
        <v>0</v>
      </c>
      <c r="I138" s="155">
        <f t="shared" si="31"/>
        <v>31780</v>
      </c>
      <c r="J138" s="155">
        <f t="shared" si="31"/>
        <v>0</v>
      </c>
      <c r="K138" s="155">
        <f t="shared" si="31"/>
        <v>16337.22</v>
      </c>
      <c r="L138" s="155">
        <f t="shared" si="31"/>
        <v>0</v>
      </c>
      <c r="M138" s="155">
        <f t="shared" si="31"/>
        <v>311710.34399999998</v>
      </c>
      <c r="N138" s="155">
        <f t="shared" si="31"/>
        <v>0</v>
      </c>
      <c r="O138" s="155">
        <f t="shared" si="31"/>
        <v>247990.90359999999</v>
      </c>
    </row>
    <row r="139" spans="3:15" s="130" customFormat="1" ht="13" x14ac:dyDescent="0.3">
      <c r="C139" s="173"/>
      <c r="D139" s="173"/>
      <c r="E139" s="147"/>
      <c r="G139" s="147"/>
      <c r="I139" s="147"/>
      <c r="J139" s="147"/>
      <c r="K139" s="147"/>
      <c r="L139" s="147"/>
      <c r="M139" s="147"/>
    </row>
    <row r="140" spans="3:15" ht="13" x14ac:dyDescent="0.3">
      <c r="C140" s="124" t="s">
        <v>1</v>
      </c>
      <c r="D140" s="124" t="s">
        <v>25</v>
      </c>
    </row>
    <row r="141" spans="3:15" x14ac:dyDescent="0.25">
      <c r="E141" s="151"/>
      <c r="G141" s="151"/>
      <c r="I141" s="151"/>
      <c r="J141" s="152"/>
      <c r="K141" s="151"/>
      <c r="L141" s="152"/>
      <c r="M141" s="151"/>
    </row>
    <row r="142" spans="3:15" ht="13" x14ac:dyDescent="0.3">
      <c r="C142" s="126" t="s">
        <v>3</v>
      </c>
      <c r="D142" s="188" t="s">
        <v>4</v>
      </c>
      <c r="E142" s="106" t="s">
        <v>5</v>
      </c>
      <c r="G142" s="106" t="s">
        <v>5</v>
      </c>
      <c r="I142" s="106" t="s">
        <v>5</v>
      </c>
      <c r="J142" s="128"/>
      <c r="K142" s="106" t="s">
        <v>5</v>
      </c>
      <c r="L142" s="128"/>
      <c r="M142" s="156" t="s">
        <v>5</v>
      </c>
      <c r="O142" s="106" t="s">
        <v>206</v>
      </c>
    </row>
    <row r="143" spans="3:15" x14ac:dyDescent="0.25">
      <c r="C143" s="176" t="s">
        <v>6</v>
      </c>
      <c r="D143" s="189" t="s">
        <v>197</v>
      </c>
      <c r="E143" s="136">
        <v>15700.9</v>
      </c>
      <c r="G143" s="134"/>
      <c r="I143" s="134">
        <v>13200</v>
      </c>
      <c r="J143" s="135"/>
      <c r="K143" s="134"/>
      <c r="L143" s="135"/>
      <c r="M143" s="183">
        <f>+G143+E143+I143+K143</f>
        <v>28900.9</v>
      </c>
      <c r="O143" s="139">
        <f>E143+(E143*0.21)</f>
        <v>18998.089</v>
      </c>
    </row>
    <row r="144" spans="3:15" ht="13" x14ac:dyDescent="0.3">
      <c r="C144" s="180"/>
      <c r="D144" s="190" t="s">
        <v>9</v>
      </c>
      <c r="E144" s="143">
        <f>+E143</f>
        <v>15700.9</v>
      </c>
      <c r="F144" s="143">
        <f t="shared" ref="F144:O144" si="32">+F143</f>
        <v>0</v>
      </c>
      <c r="G144" s="143">
        <f t="shared" si="32"/>
        <v>0</v>
      </c>
      <c r="H144" s="143">
        <f t="shared" si="32"/>
        <v>0</v>
      </c>
      <c r="I144" s="143">
        <f t="shared" si="32"/>
        <v>13200</v>
      </c>
      <c r="J144" s="143">
        <f t="shared" si="32"/>
        <v>0</v>
      </c>
      <c r="K144" s="143">
        <f t="shared" si="32"/>
        <v>0</v>
      </c>
      <c r="L144" s="143">
        <f t="shared" si="32"/>
        <v>0</v>
      </c>
      <c r="M144" s="143">
        <f t="shared" si="32"/>
        <v>28900.9</v>
      </c>
      <c r="N144" s="143">
        <f t="shared" si="32"/>
        <v>0</v>
      </c>
      <c r="O144" s="143">
        <f t="shared" si="32"/>
        <v>18998.089</v>
      </c>
    </row>
    <row r="145" spans="3:15" x14ac:dyDescent="0.25">
      <c r="C145" s="176" t="s">
        <v>13</v>
      </c>
      <c r="D145" s="191" t="s">
        <v>428</v>
      </c>
      <c r="E145" s="136">
        <v>13485</v>
      </c>
      <c r="G145" s="134">
        <v>18832.5</v>
      </c>
      <c r="I145" s="134"/>
      <c r="J145" s="135"/>
      <c r="K145" s="134"/>
      <c r="L145" s="135"/>
      <c r="M145" s="183">
        <f>+G145+E145+I145+K145</f>
        <v>32317.5</v>
      </c>
      <c r="O145" s="139">
        <f>E145+(E145*0.21)</f>
        <v>16316.85</v>
      </c>
    </row>
    <row r="146" spans="3:15" ht="13" x14ac:dyDescent="0.3">
      <c r="C146" s="180"/>
      <c r="D146" s="142" t="s">
        <v>9</v>
      </c>
      <c r="E146" s="143">
        <f>+E145</f>
        <v>13485</v>
      </c>
      <c r="F146" s="143">
        <f t="shared" ref="F146:O146" si="33">+F145</f>
        <v>0</v>
      </c>
      <c r="G146" s="143">
        <f t="shared" si="33"/>
        <v>18832.5</v>
      </c>
      <c r="H146" s="143">
        <f t="shared" si="33"/>
        <v>0</v>
      </c>
      <c r="I146" s="143">
        <f t="shared" si="33"/>
        <v>0</v>
      </c>
      <c r="J146" s="143">
        <f t="shared" si="33"/>
        <v>0</v>
      </c>
      <c r="K146" s="143">
        <f t="shared" si="33"/>
        <v>0</v>
      </c>
      <c r="L146" s="143">
        <f t="shared" si="33"/>
        <v>0</v>
      </c>
      <c r="M146" s="143">
        <f t="shared" si="33"/>
        <v>32317.5</v>
      </c>
      <c r="N146" s="143">
        <f t="shared" si="33"/>
        <v>0</v>
      </c>
      <c r="O146" s="143">
        <f t="shared" si="33"/>
        <v>16316.85</v>
      </c>
    </row>
    <row r="147" spans="3:15" s="130" customFormat="1" ht="13" x14ac:dyDescent="0.3">
      <c r="C147" s="172"/>
      <c r="D147" s="173"/>
      <c r="E147" s="174"/>
      <c r="G147" s="147"/>
      <c r="I147" s="147"/>
      <c r="J147" s="147"/>
      <c r="K147" s="147"/>
      <c r="L147" s="147"/>
      <c r="M147" s="147"/>
    </row>
    <row r="148" spans="3:15" s="130" customFormat="1" ht="13" x14ac:dyDescent="0.3">
      <c r="C148" s="153" t="s">
        <v>429</v>
      </c>
      <c r="D148" s="154"/>
      <c r="E148" s="155">
        <f>E144+E146</f>
        <v>29185.9</v>
      </c>
      <c r="F148" s="155">
        <f t="shared" ref="F148:O148" si="34">F144+F146</f>
        <v>0</v>
      </c>
      <c r="G148" s="155">
        <f t="shared" si="34"/>
        <v>18832.5</v>
      </c>
      <c r="H148" s="155">
        <f t="shared" si="34"/>
        <v>0</v>
      </c>
      <c r="I148" s="155">
        <f t="shared" si="34"/>
        <v>13200</v>
      </c>
      <c r="J148" s="155">
        <f t="shared" si="34"/>
        <v>0</v>
      </c>
      <c r="K148" s="155">
        <f t="shared" si="34"/>
        <v>0</v>
      </c>
      <c r="L148" s="155">
        <f t="shared" si="34"/>
        <v>0</v>
      </c>
      <c r="M148" s="155">
        <f t="shared" si="34"/>
        <v>61218.400000000001</v>
      </c>
      <c r="N148" s="155">
        <f t="shared" si="34"/>
        <v>0</v>
      </c>
      <c r="O148" s="155">
        <f t="shared" si="34"/>
        <v>35314.938999999998</v>
      </c>
    </row>
    <row r="149" spans="3:15" s="130" customFormat="1" ht="13" x14ac:dyDescent="0.3">
      <c r="C149" s="173"/>
      <c r="D149" s="173"/>
      <c r="E149" s="147"/>
      <c r="G149" s="147"/>
      <c r="I149" s="147"/>
      <c r="J149" s="147"/>
      <c r="K149" s="147"/>
      <c r="L149" s="147"/>
      <c r="M149" s="147"/>
    </row>
    <row r="150" spans="3:15" ht="13" x14ac:dyDescent="0.3">
      <c r="C150" s="124" t="s">
        <v>1</v>
      </c>
      <c r="D150" s="124" t="s">
        <v>430</v>
      </c>
    </row>
    <row r="151" spans="3:15" x14ac:dyDescent="0.25">
      <c r="E151" s="151"/>
      <c r="G151" s="151"/>
      <c r="I151" s="151"/>
      <c r="J151" s="152"/>
      <c r="K151" s="151"/>
      <c r="L151" s="152"/>
      <c r="M151" s="151"/>
    </row>
    <row r="152" spans="3:15" ht="13" x14ac:dyDescent="0.3">
      <c r="C152" s="126" t="s">
        <v>3</v>
      </c>
      <c r="D152" s="188" t="s">
        <v>4</v>
      </c>
      <c r="E152" s="106" t="s">
        <v>5</v>
      </c>
      <c r="G152" s="106" t="s">
        <v>5</v>
      </c>
      <c r="I152" s="106" t="s">
        <v>5</v>
      </c>
      <c r="J152" s="128"/>
      <c r="K152" s="106" t="s">
        <v>5</v>
      </c>
      <c r="L152" s="128"/>
      <c r="M152" s="156" t="s">
        <v>5</v>
      </c>
      <c r="O152" s="106" t="s">
        <v>206</v>
      </c>
    </row>
    <row r="153" spans="3:15" ht="13" x14ac:dyDescent="0.3">
      <c r="C153" s="162" t="s">
        <v>6</v>
      </c>
      <c r="D153" s="192" t="s">
        <v>431</v>
      </c>
      <c r="E153" s="136">
        <v>13200</v>
      </c>
      <c r="G153" s="193"/>
      <c r="I153" s="193"/>
      <c r="J153" s="128"/>
      <c r="K153" s="193"/>
      <c r="L153" s="128"/>
      <c r="M153" s="194"/>
      <c r="O153" s="139">
        <f>E153+(E153*0.21)</f>
        <v>15972</v>
      </c>
    </row>
    <row r="154" spans="3:15" ht="13" x14ac:dyDescent="0.3">
      <c r="C154" s="195"/>
      <c r="D154" s="190" t="s">
        <v>9</v>
      </c>
      <c r="E154" s="143">
        <f>+E153</f>
        <v>13200</v>
      </c>
      <c r="F154" s="143">
        <f t="shared" ref="F154:O154" si="35">+F153</f>
        <v>0</v>
      </c>
      <c r="G154" s="143">
        <f t="shared" si="35"/>
        <v>0</v>
      </c>
      <c r="H154" s="143">
        <f t="shared" si="35"/>
        <v>0</v>
      </c>
      <c r="I154" s="143">
        <f t="shared" si="35"/>
        <v>0</v>
      </c>
      <c r="J154" s="143">
        <f t="shared" si="35"/>
        <v>0</v>
      </c>
      <c r="K154" s="143">
        <f t="shared" si="35"/>
        <v>0</v>
      </c>
      <c r="L154" s="143">
        <f t="shared" si="35"/>
        <v>0</v>
      </c>
      <c r="M154" s="143">
        <f t="shared" si="35"/>
        <v>0</v>
      </c>
      <c r="N154" s="143">
        <f t="shared" si="35"/>
        <v>0</v>
      </c>
      <c r="O154" s="143">
        <f t="shared" si="35"/>
        <v>15972</v>
      </c>
    </row>
    <row r="155" spans="3:15" x14ac:dyDescent="0.25">
      <c r="C155" s="189" t="s">
        <v>10</v>
      </c>
      <c r="D155" s="189" t="s">
        <v>432</v>
      </c>
      <c r="E155" s="136">
        <v>4352.63</v>
      </c>
      <c r="G155" s="134"/>
      <c r="I155" s="134">
        <v>13200</v>
      </c>
      <c r="J155" s="135"/>
      <c r="K155" s="134"/>
      <c r="L155" s="135"/>
      <c r="M155" s="183">
        <f>+G155+E155+I155+K155</f>
        <v>17552.63</v>
      </c>
      <c r="O155" s="139">
        <f>E155+(E155*0.21)</f>
        <v>5266.6823000000004</v>
      </c>
    </row>
    <row r="156" spans="3:15" ht="13" x14ac:dyDescent="0.3">
      <c r="C156" s="180"/>
      <c r="D156" s="190" t="s">
        <v>9</v>
      </c>
      <c r="E156" s="143">
        <f>+E155</f>
        <v>4352.63</v>
      </c>
      <c r="F156" s="143">
        <f t="shared" ref="F156:O156" si="36">+F155</f>
        <v>0</v>
      </c>
      <c r="G156" s="143">
        <f t="shared" si="36"/>
        <v>0</v>
      </c>
      <c r="H156" s="143">
        <f t="shared" si="36"/>
        <v>0</v>
      </c>
      <c r="I156" s="143">
        <f t="shared" si="36"/>
        <v>13200</v>
      </c>
      <c r="J156" s="143">
        <f t="shared" si="36"/>
        <v>0</v>
      </c>
      <c r="K156" s="143">
        <f t="shared" si="36"/>
        <v>0</v>
      </c>
      <c r="L156" s="143">
        <f t="shared" si="36"/>
        <v>0</v>
      </c>
      <c r="M156" s="143">
        <f t="shared" si="36"/>
        <v>17552.63</v>
      </c>
      <c r="N156" s="143">
        <f t="shared" si="36"/>
        <v>0</v>
      </c>
      <c r="O156" s="143">
        <f t="shared" si="36"/>
        <v>5266.6823000000004</v>
      </c>
    </row>
    <row r="157" spans="3:15" s="130" customFormat="1" ht="13" x14ac:dyDescent="0.3">
      <c r="C157" s="172"/>
      <c r="D157" s="173"/>
      <c r="E157" s="196"/>
      <c r="G157" s="147"/>
      <c r="I157" s="147"/>
      <c r="J157" s="147"/>
      <c r="K157" s="147"/>
      <c r="L157" s="147"/>
      <c r="M157" s="147"/>
    </row>
    <row r="158" spans="3:15" ht="13" x14ac:dyDescent="0.3">
      <c r="C158" s="124" t="s">
        <v>1</v>
      </c>
      <c r="D158" s="124" t="s">
        <v>551</v>
      </c>
      <c r="E158" s="197"/>
    </row>
    <row r="159" spans="3:15" x14ac:dyDescent="0.25">
      <c r="E159" s="177"/>
      <c r="G159" s="151"/>
      <c r="I159" s="151"/>
      <c r="J159" s="152"/>
      <c r="K159" s="151"/>
      <c r="L159" s="152"/>
      <c r="M159" s="151"/>
    </row>
    <row r="160" spans="3:15" ht="13" x14ac:dyDescent="0.3">
      <c r="C160" s="126" t="s">
        <v>3</v>
      </c>
      <c r="D160" s="188" t="s">
        <v>4</v>
      </c>
      <c r="E160" s="106" t="s">
        <v>5</v>
      </c>
      <c r="G160" s="106" t="s">
        <v>5</v>
      </c>
      <c r="I160" s="106" t="s">
        <v>5</v>
      </c>
      <c r="J160" s="128"/>
      <c r="K160" s="106" t="s">
        <v>5</v>
      </c>
      <c r="L160" s="128"/>
      <c r="M160" s="156" t="s">
        <v>5</v>
      </c>
    </row>
    <row r="161" spans="3:13" x14ac:dyDescent="0.25">
      <c r="C161" s="176" t="s">
        <v>6</v>
      </c>
      <c r="D161" s="189" t="s">
        <v>552</v>
      </c>
      <c r="E161" s="185"/>
      <c r="G161" s="134"/>
      <c r="I161" s="134">
        <v>6520</v>
      </c>
      <c r="J161" s="135"/>
      <c r="K161" s="134"/>
      <c r="L161" s="135"/>
      <c r="M161" s="183">
        <f>+G161+E161+I161+K161</f>
        <v>6520</v>
      </c>
    </row>
    <row r="162" spans="3:13" ht="13" x14ac:dyDescent="0.3">
      <c r="C162" s="180"/>
      <c r="D162" s="190" t="s">
        <v>9</v>
      </c>
      <c r="E162" s="198">
        <f>+E161</f>
        <v>0</v>
      </c>
      <c r="G162" s="181">
        <f>+G161</f>
        <v>0</v>
      </c>
      <c r="I162" s="198">
        <f>+I161</f>
        <v>6520</v>
      </c>
      <c r="J162" s="147"/>
      <c r="K162" s="198">
        <f>+K161</f>
        <v>0</v>
      </c>
      <c r="L162" s="147"/>
      <c r="M162" s="181">
        <f>+M161</f>
        <v>6520</v>
      </c>
    </row>
    <row r="163" spans="3:13" s="130" customFormat="1" ht="13" x14ac:dyDescent="0.3">
      <c r="C163" s="172"/>
      <c r="D163" s="173"/>
      <c r="E163" s="196"/>
      <c r="G163" s="147"/>
      <c r="I163" s="147"/>
      <c r="J163" s="147"/>
      <c r="K163" s="147"/>
      <c r="L163" s="147"/>
      <c r="M163" s="147"/>
    </row>
    <row r="164" spans="3:13" ht="13" x14ac:dyDescent="0.3">
      <c r="C164" s="124" t="s">
        <v>1</v>
      </c>
      <c r="D164" s="124" t="s">
        <v>553</v>
      </c>
      <c r="E164" s="197"/>
    </row>
    <row r="165" spans="3:13" x14ac:dyDescent="0.25">
      <c r="E165" s="177"/>
      <c r="G165" s="151"/>
      <c r="I165" s="151"/>
      <c r="J165" s="152"/>
      <c r="K165" s="151"/>
      <c r="L165" s="152"/>
      <c r="M165" s="151"/>
    </row>
    <row r="166" spans="3:13" ht="13" x14ac:dyDescent="0.3">
      <c r="C166" s="126" t="s">
        <v>3</v>
      </c>
      <c r="D166" s="188" t="s">
        <v>4</v>
      </c>
      <c r="E166" s="106" t="s">
        <v>5</v>
      </c>
      <c r="G166" s="106" t="s">
        <v>5</v>
      </c>
      <c r="I166" s="106" t="s">
        <v>5</v>
      </c>
      <c r="J166" s="128"/>
      <c r="K166" s="106" t="s">
        <v>5</v>
      </c>
      <c r="L166" s="128"/>
      <c r="M166" s="156" t="s">
        <v>5</v>
      </c>
    </row>
    <row r="167" spans="3:13" x14ac:dyDescent="0.25">
      <c r="C167" s="176" t="s">
        <v>6</v>
      </c>
      <c r="D167" s="189" t="s">
        <v>436</v>
      </c>
      <c r="E167" s="185"/>
      <c r="G167" s="183"/>
      <c r="I167" s="134">
        <v>13040</v>
      </c>
      <c r="J167" s="135"/>
      <c r="K167" s="134"/>
      <c r="L167" s="135"/>
      <c r="M167" s="183">
        <f>+G167+E167+I167+K167</f>
        <v>13040</v>
      </c>
    </row>
    <row r="168" spans="3:13" x14ac:dyDescent="0.25">
      <c r="C168" s="189"/>
      <c r="D168" s="189" t="s">
        <v>554</v>
      </c>
      <c r="E168" s="185"/>
      <c r="G168" s="134"/>
      <c r="I168" s="134">
        <v>13040</v>
      </c>
      <c r="J168" s="135"/>
      <c r="K168" s="134"/>
      <c r="L168" s="135"/>
      <c r="M168" s="183">
        <f>+G168+E168+I168+K168</f>
        <v>13040</v>
      </c>
    </row>
    <row r="169" spans="3:13" x14ac:dyDescent="0.25">
      <c r="C169" s="189"/>
      <c r="D169" s="189" t="s">
        <v>435</v>
      </c>
      <c r="E169" s="185"/>
      <c r="G169" s="184"/>
      <c r="I169" s="134">
        <v>657</v>
      </c>
      <c r="J169" s="135"/>
      <c r="K169" s="134"/>
      <c r="L169" s="135"/>
      <c r="M169" s="183">
        <f>+G169+E169+I169+K169</f>
        <v>657</v>
      </c>
    </row>
    <row r="170" spans="3:13" ht="13" x14ac:dyDescent="0.3">
      <c r="C170" s="180"/>
      <c r="D170" s="190" t="s">
        <v>9</v>
      </c>
      <c r="E170" s="198">
        <f>+E167</f>
        <v>0</v>
      </c>
      <c r="G170" s="181">
        <f>+G167</f>
        <v>0</v>
      </c>
      <c r="I170" s="198">
        <f>+SUM(I167:I169)</f>
        <v>26737</v>
      </c>
      <c r="J170" s="147"/>
      <c r="K170" s="198">
        <f>+SUM(K167:K169)</f>
        <v>0</v>
      </c>
      <c r="L170" s="147"/>
      <c r="M170" s="181">
        <f>+SUM(M167:M169)</f>
        <v>26737</v>
      </c>
    </row>
    <row r="171" spans="3:13" s="130" customFormat="1" ht="13" x14ac:dyDescent="0.3">
      <c r="C171" s="172"/>
      <c r="D171" s="173"/>
      <c r="E171" s="196"/>
      <c r="G171" s="147"/>
      <c r="I171" s="147"/>
      <c r="J171" s="147"/>
      <c r="K171" s="147"/>
      <c r="L171" s="147"/>
      <c r="M171" s="147"/>
    </row>
    <row r="172" spans="3:13" ht="13" x14ac:dyDescent="0.3">
      <c r="C172" s="124" t="s">
        <v>1</v>
      </c>
      <c r="D172" s="124" t="s">
        <v>67</v>
      </c>
      <c r="E172" s="197"/>
    </row>
    <row r="173" spans="3:13" x14ac:dyDescent="0.25">
      <c r="E173" s="177"/>
      <c r="G173" s="151"/>
      <c r="I173" s="151"/>
      <c r="J173" s="152"/>
      <c r="K173" s="151"/>
      <c r="L173" s="152"/>
      <c r="M173" s="151"/>
    </row>
    <row r="174" spans="3:13" ht="13" x14ac:dyDescent="0.3">
      <c r="C174" s="126" t="s">
        <v>3</v>
      </c>
      <c r="D174" s="188" t="s">
        <v>4</v>
      </c>
      <c r="E174" s="106" t="s">
        <v>5</v>
      </c>
      <c r="G174" s="106" t="s">
        <v>5</v>
      </c>
      <c r="I174" s="106" t="s">
        <v>5</v>
      </c>
      <c r="J174" s="128"/>
      <c r="K174" s="106" t="s">
        <v>5</v>
      </c>
      <c r="L174" s="128"/>
      <c r="M174" s="156" t="s">
        <v>5</v>
      </c>
    </row>
    <row r="175" spans="3:13" x14ac:dyDescent="0.25">
      <c r="C175" s="176" t="s">
        <v>67</v>
      </c>
      <c r="D175" s="189" t="s">
        <v>491</v>
      </c>
      <c r="E175" s="185"/>
      <c r="G175" s="183"/>
      <c r="I175" s="134">
        <v>6102</v>
      </c>
      <c r="J175" s="135"/>
      <c r="K175" s="134"/>
      <c r="L175" s="135"/>
      <c r="M175" s="183">
        <f>+G175+E175+I175+K175</f>
        <v>6102</v>
      </c>
    </row>
    <row r="176" spans="3:13" x14ac:dyDescent="0.25">
      <c r="C176" s="189"/>
      <c r="D176" s="189" t="s">
        <v>237</v>
      </c>
      <c r="E176" s="185"/>
      <c r="G176" s="134"/>
      <c r="I176" s="134">
        <v>52206</v>
      </c>
      <c r="J176" s="135"/>
      <c r="K176" s="134"/>
      <c r="L176" s="135"/>
      <c r="M176" s="183">
        <f>+G176+E176+I176+K176</f>
        <v>52206</v>
      </c>
    </row>
    <row r="177" spans="3:15" ht="13" x14ac:dyDescent="0.3">
      <c r="C177" s="180"/>
      <c r="D177" s="190" t="s">
        <v>9</v>
      </c>
      <c r="E177" s="198">
        <f>+E175</f>
        <v>0</v>
      </c>
      <c r="G177" s="181">
        <f>+G175</f>
        <v>0</v>
      </c>
      <c r="I177" s="198">
        <f>+SUM(I175:I176)</f>
        <v>58308</v>
      </c>
      <c r="J177" s="147"/>
      <c r="K177" s="198">
        <f>+SUM(K175:K176)</f>
        <v>0</v>
      </c>
      <c r="L177" s="147"/>
      <c r="M177" s="181">
        <f>+M175+M176</f>
        <v>58308</v>
      </c>
    </row>
    <row r="178" spans="3:15" ht="13" x14ac:dyDescent="0.3">
      <c r="C178" s="153" t="s">
        <v>34</v>
      </c>
      <c r="D178" s="154"/>
      <c r="E178" s="199">
        <f>E154+E156</f>
        <v>17552.63</v>
      </c>
      <c r="F178" s="199">
        <f t="shared" ref="F178:O178" si="37">F154+F156</f>
        <v>0</v>
      </c>
      <c r="G178" s="199">
        <f t="shared" si="37"/>
        <v>0</v>
      </c>
      <c r="H178" s="199">
        <f t="shared" si="37"/>
        <v>0</v>
      </c>
      <c r="I178" s="199">
        <f t="shared" si="37"/>
        <v>13200</v>
      </c>
      <c r="J178" s="199">
        <f t="shared" si="37"/>
        <v>0</v>
      </c>
      <c r="K178" s="199">
        <f t="shared" si="37"/>
        <v>0</v>
      </c>
      <c r="L178" s="199">
        <f t="shared" si="37"/>
        <v>0</v>
      </c>
      <c r="M178" s="199">
        <f t="shared" si="37"/>
        <v>17552.63</v>
      </c>
      <c r="N178" s="199">
        <f t="shared" si="37"/>
        <v>0</v>
      </c>
      <c r="O178" s="199">
        <f t="shared" si="37"/>
        <v>21238.6823</v>
      </c>
    </row>
    <row r="179" spans="3:15" s="130" customFormat="1" ht="13" x14ac:dyDescent="0.3">
      <c r="C179" s="172"/>
      <c r="D179" s="173"/>
      <c r="E179" s="147"/>
      <c r="G179" s="147"/>
      <c r="I179" s="147"/>
      <c r="J179" s="147"/>
      <c r="K179" s="147"/>
      <c r="L179" s="147"/>
      <c r="M179" s="147"/>
    </row>
    <row r="180" spans="3:15" ht="13" x14ac:dyDescent="0.3">
      <c r="C180" s="124" t="s">
        <v>1</v>
      </c>
      <c r="D180" s="124" t="s">
        <v>57</v>
      </c>
      <c r="E180" s="151"/>
      <c r="G180" s="151"/>
      <c r="I180" s="151"/>
      <c r="J180" s="152"/>
      <c r="K180" s="151"/>
      <c r="L180" s="152"/>
      <c r="M180" s="151"/>
    </row>
    <row r="181" spans="3:15" x14ac:dyDescent="0.25">
      <c r="E181" s="151"/>
      <c r="G181" s="151"/>
      <c r="I181" s="151"/>
      <c r="J181" s="152"/>
      <c r="K181" s="151"/>
      <c r="L181" s="152"/>
      <c r="M181" s="151"/>
    </row>
    <row r="182" spans="3:15" s="130" customFormat="1" ht="13" x14ac:dyDescent="0.3">
      <c r="C182" s="126" t="s">
        <v>3</v>
      </c>
      <c r="D182" s="126" t="s">
        <v>4</v>
      </c>
      <c r="E182" s="200" t="s">
        <v>5</v>
      </c>
      <c r="G182" s="200" t="s">
        <v>5</v>
      </c>
      <c r="I182" s="200" t="s">
        <v>5</v>
      </c>
      <c r="J182" s="128"/>
      <c r="K182" s="200" t="s">
        <v>5</v>
      </c>
      <c r="L182" s="128"/>
      <c r="M182" s="194" t="s">
        <v>5</v>
      </c>
      <c r="O182" s="200" t="s">
        <v>206</v>
      </c>
    </row>
    <row r="183" spans="3:15" s="130" customFormat="1" ht="13" x14ac:dyDescent="0.3">
      <c r="C183" s="162" t="s">
        <v>6</v>
      </c>
      <c r="D183" s="171" t="s">
        <v>433</v>
      </c>
      <c r="E183" s="133">
        <v>6520</v>
      </c>
      <c r="F183" s="162"/>
      <c r="G183" s="200"/>
      <c r="H183" s="162"/>
      <c r="I183" s="200"/>
      <c r="J183" s="201"/>
      <c r="K183" s="200"/>
      <c r="L183" s="201"/>
      <c r="M183" s="200"/>
      <c r="N183" s="192"/>
      <c r="O183" s="133">
        <f>E183*1.21</f>
        <v>7889.2</v>
      </c>
    </row>
    <row r="184" spans="3:15" s="130" customFormat="1" ht="13" x14ac:dyDescent="0.3">
      <c r="C184" s="202"/>
      <c r="D184" s="164" t="s">
        <v>434</v>
      </c>
      <c r="E184" s="138">
        <v>13040</v>
      </c>
      <c r="F184" s="145"/>
      <c r="G184" s="200"/>
      <c r="H184" s="145"/>
      <c r="I184" s="200"/>
      <c r="J184" s="203"/>
      <c r="K184" s="200"/>
      <c r="L184" s="203"/>
      <c r="M184" s="200"/>
      <c r="N184" s="204"/>
      <c r="O184" s="138">
        <f t="shared" ref="O184:O248" si="38">E184*1.21</f>
        <v>15778.4</v>
      </c>
    </row>
    <row r="185" spans="3:15" s="130" customFormat="1" ht="13" x14ac:dyDescent="0.3">
      <c r="C185" s="202"/>
      <c r="D185" s="164" t="s">
        <v>137</v>
      </c>
      <c r="E185" s="138">
        <v>15061.72</v>
      </c>
      <c r="F185" s="145"/>
      <c r="G185" s="200"/>
      <c r="H185" s="145"/>
      <c r="I185" s="200"/>
      <c r="J185" s="203"/>
      <c r="K185" s="200"/>
      <c r="L185" s="203"/>
      <c r="M185" s="200"/>
      <c r="N185" s="204"/>
      <c r="O185" s="138">
        <f t="shared" si="38"/>
        <v>18224.681199999999</v>
      </c>
    </row>
    <row r="186" spans="3:15" s="130" customFormat="1" ht="13" x14ac:dyDescent="0.3">
      <c r="C186" s="202"/>
      <c r="D186" s="164" t="s">
        <v>435</v>
      </c>
      <c r="E186" s="138">
        <v>657</v>
      </c>
      <c r="F186" s="145"/>
      <c r="G186" s="200"/>
      <c r="H186" s="145"/>
      <c r="I186" s="200"/>
      <c r="J186" s="203"/>
      <c r="K186" s="200"/>
      <c r="L186" s="203"/>
      <c r="M186" s="200"/>
      <c r="N186" s="204"/>
      <c r="O186" s="138">
        <f t="shared" si="38"/>
        <v>794.97</v>
      </c>
    </row>
    <row r="187" spans="3:15" s="130" customFormat="1" ht="13" x14ac:dyDescent="0.3">
      <c r="C187" s="202"/>
      <c r="D187" s="148" t="s">
        <v>436</v>
      </c>
      <c r="E187" s="138">
        <v>13040</v>
      </c>
      <c r="F187" s="145"/>
      <c r="G187" s="200"/>
      <c r="H187" s="145"/>
      <c r="I187" s="200"/>
      <c r="J187" s="203"/>
      <c r="K187" s="200"/>
      <c r="L187" s="203"/>
      <c r="M187" s="200"/>
      <c r="N187" s="204"/>
      <c r="O187" s="138">
        <f t="shared" si="38"/>
        <v>15778.4</v>
      </c>
    </row>
    <row r="188" spans="3:15" s="130" customFormat="1" ht="13" x14ac:dyDescent="0.3">
      <c r="C188" s="195"/>
      <c r="D188" s="205" t="s">
        <v>66</v>
      </c>
      <c r="E188" s="206">
        <v>4681.67</v>
      </c>
      <c r="F188" s="207"/>
      <c r="G188" s="106"/>
      <c r="H188" s="207"/>
      <c r="I188" s="106"/>
      <c r="J188" s="208"/>
      <c r="K188" s="106"/>
      <c r="L188" s="208"/>
      <c r="M188" s="106"/>
      <c r="N188" s="209"/>
      <c r="O188" s="206">
        <f t="shared" si="38"/>
        <v>5664.8207000000002</v>
      </c>
    </row>
    <row r="189" spans="3:15" s="130" customFormat="1" x14ac:dyDescent="0.25">
      <c r="C189" s="162" t="s">
        <v>10</v>
      </c>
      <c r="D189" s="210" t="s">
        <v>437</v>
      </c>
      <c r="E189" s="133">
        <v>5420.2000000000007</v>
      </c>
      <c r="F189" s="162"/>
      <c r="G189" s="183">
        <v>2710.1250000000005</v>
      </c>
      <c r="H189" s="162"/>
      <c r="I189" s="183"/>
      <c r="J189" s="183"/>
      <c r="K189" s="183"/>
      <c r="L189" s="183"/>
      <c r="M189" s="183">
        <f>+G189+E189+I189+K189</f>
        <v>8130.3250000000007</v>
      </c>
      <c r="N189" s="192"/>
      <c r="O189" s="133">
        <f t="shared" si="38"/>
        <v>6558.4420000000009</v>
      </c>
    </row>
    <row r="190" spans="3:15" s="130" customFormat="1" x14ac:dyDescent="0.25">
      <c r="C190" s="145"/>
      <c r="D190" s="165" t="s">
        <v>438</v>
      </c>
      <c r="E190" s="138">
        <v>1675.35</v>
      </c>
      <c r="F190" s="145"/>
      <c r="G190" s="134"/>
      <c r="H190" s="145"/>
      <c r="I190" s="134"/>
      <c r="J190" s="134"/>
      <c r="K190" s="134"/>
      <c r="L190" s="134"/>
      <c r="M190" s="183"/>
      <c r="N190" s="204"/>
      <c r="O190" s="138">
        <f t="shared" si="38"/>
        <v>2027.1734999999999</v>
      </c>
    </row>
    <row r="191" spans="3:15" s="130" customFormat="1" x14ac:dyDescent="0.25">
      <c r="C191" s="145"/>
      <c r="D191" s="137" t="s">
        <v>439</v>
      </c>
      <c r="E191" s="138">
        <v>20458.98</v>
      </c>
      <c r="F191" s="118"/>
      <c r="G191" s="157">
        <v>34098.300000000003</v>
      </c>
      <c r="H191" s="118"/>
      <c r="I191" s="157">
        <v>10229.49</v>
      </c>
      <c r="J191" s="158"/>
      <c r="K191" s="157"/>
      <c r="L191" s="158"/>
      <c r="M191" s="134" t="e">
        <f>+G191+#REF!+I191+K191</f>
        <v>#REF!</v>
      </c>
      <c r="N191" s="118"/>
      <c r="O191" s="139">
        <f>E191+(E191*0.21)</f>
        <v>24755.3658</v>
      </c>
    </row>
    <row r="192" spans="3:15" s="130" customFormat="1" x14ac:dyDescent="0.25">
      <c r="C192" s="145"/>
      <c r="D192" s="210" t="s">
        <v>440</v>
      </c>
      <c r="E192" s="138">
        <v>13687.5</v>
      </c>
      <c r="F192" s="145"/>
      <c r="G192" s="134">
        <v>4927.5</v>
      </c>
      <c r="H192" s="145"/>
      <c r="I192" s="134"/>
      <c r="J192" s="134"/>
      <c r="K192" s="134"/>
      <c r="L192" s="134"/>
      <c r="M192" s="183">
        <f>+G192+E192+I192+K192</f>
        <v>18615</v>
      </c>
      <c r="N192" s="204"/>
      <c r="O192" s="138">
        <f t="shared" si="38"/>
        <v>16561.875</v>
      </c>
    </row>
    <row r="193" spans="3:15" s="130" customFormat="1" x14ac:dyDescent="0.25">
      <c r="C193" s="145"/>
      <c r="D193" s="148" t="s">
        <v>441</v>
      </c>
      <c r="E193" s="138">
        <v>394.2</v>
      </c>
      <c r="F193" s="145"/>
      <c r="G193" s="134"/>
      <c r="H193" s="145"/>
      <c r="I193" s="134"/>
      <c r="J193" s="134"/>
      <c r="K193" s="134"/>
      <c r="L193" s="134"/>
      <c r="M193" s="183"/>
      <c r="N193" s="204"/>
      <c r="O193" s="138">
        <f t="shared" si="38"/>
        <v>476.98199999999997</v>
      </c>
    </row>
    <row r="194" spans="3:15" s="130" customFormat="1" x14ac:dyDescent="0.25">
      <c r="C194" s="145"/>
      <c r="D194" s="210" t="s">
        <v>442</v>
      </c>
      <c r="E194" s="138">
        <v>3465.67</v>
      </c>
      <c r="F194" s="145"/>
      <c r="G194" s="134"/>
      <c r="H194" s="145"/>
      <c r="I194" s="134"/>
      <c r="J194" s="134"/>
      <c r="K194" s="134"/>
      <c r="L194" s="134"/>
      <c r="M194" s="183">
        <f>+G194+E194+I194+K194</f>
        <v>3465.67</v>
      </c>
      <c r="N194" s="204"/>
      <c r="O194" s="138">
        <f t="shared" si="38"/>
        <v>4193.4606999999996</v>
      </c>
    </row>
    <row r="195" spans="3:15" s="130" customFormat="1" x14ac:dyDescent="0.25">
      <c r="C195" s="145"/>
      <c r="D195" s="210" t="s">
        <v>443</v>
      </c>
      <c r="E195" s="138">
        <v>3958.42</v>
      </c>
      <c r="F195" s="145"/>
      <c r="G195" s="134"/>
      <c r="H195" s="145"/>
      <c r="I195" s="134"/>
      <c r="J195" s="134"/>
      <c r="K195" s="134"/>
      <c r="L195" s="134"/>
      <c r="M195" s="183" t="e">
        <f>+G195+#REF!+I195+K195</f>
        <v>#REF!</v>
      </c>
      <c r="N195" s="204"/>
      <c r="O195" s="138">
        <f t="shared" si="38"/>
        <v>4789.6881999999996</v>
      </c>
    </row>
    <row r="196" spans="3:15" s="130" customFormat="1" x14ac:dyDescent="0.25">
      <c r="C196" s="145"/>
      <c r="D196" s="210" t="s">
        <v>444</v>
      </c>
      <c r="E196" s="138">
        <v>1010.14</v>
      </c>
      <c r="F196" s="145"/>
      <c r="G196" s="134"/>
      <c r="H196" s="145"/>
      <c r="I196" s="134"/>
      <c r="J196" s="134"/>
      <c r="K196" s="134"/>
      <c r="L196" s="134"/>
      <c r="M196" s="183">
        <f>+G196+E196+I196+K196</f>
        <v>1010.14</v>
      </c>
      <c r="N196" s="204"/>
      <c r="O196" s="138">
        <f t="shared" si="38"/>
        <v>1222.2693999999999</v>
      </c>
    </row>
    <row r="197" spans="3:15" s="130" customFormat="1" x14ac:dyDescent="0.25">
      <c r="C197" s="145"/>
      <c r="D197" s="210" t="s">
        <v>167</v>
      </c>
      <c r="E197" s="138">
        <v>6500</v>
      </c>
      <c r="F197" s="145"/>
      <c r="G197" s="134"/>
      <c r="H197" s="145"/>
      <c r="I197" s="134"/>
      <c r="J197" s="134"/>
      <c r="K197" s="134"/>
      <c r="L197" s="134"/>
      <c r="M197" s="183"/>
      <c r="N197" s="204"/>
      <c r="O197" s="138">
        <f t="shared" si="38"/>
        <v>7865</v>
      </c>
    </row>
    <row r="198" spans="3:15" s="130" customFormat="1" x14ac:dyDescent="0.25">
      <c r="C198" s="145"/>
      <c r="D198" s="210" t="s">
        <v>445</v>
      </c>
      <c r="E198" s="138">
        <v>2000</v>
      </c>
      <c r="F198" s="145"/>
      <c r="G198" s="134"/>
      <c r="H198" s="145"/>
      <c r="I198" s="134"/>
      <c r="J198" s="134"/>
      <c r="K198" s="134"/>
      <c r="L198" s="134"/>
      <c r="M198" s="183">
        <f>+G198+E198+I198+K198</f>
        <v>2000</v>
      </c>
      <c r="N198" s="204"/>
      <c r="O198" s="138">
        <f t="shared" si="38"/>
        <v>2420</v>
      </c>
    </row>
    <row r="199" spans="3:15" s="130" customFormat="1" x14ac:dyDescent="0.25">
      <c r="C199" s="145"/>
      <c r="D199" s="210" t="s">
        <v>446</v>
      </c>
      <c r="E199" s="138">
        <v>2529.4499999999998</v>
      </c>
      <c r="F199" s="145"/>
      <c r="G199" s="134">
        <v>1806.75</v>
      </c>
      <c r="H199" s="145"/>
      <c r="I199" s="134"/>
      <c r="J199" s="134"/>
      <c r="K199" s="134"/>
      <c r="L199" s="134"/>
      <c r="M199" s="183">
        <f>+G199+E199+I199+K199</f>
        <v>4336.2</v>
      </c>
      <c r="N199" s="204"/>
      <c r="O199" s="138">
        <f t="shared" si="38"/>
        <v>3060.6344999999997</v>
      </c>
    </row>
    <row r="200" spans="3:15" s="130" customFormat="1" x14ac:dyDescent="0.25">
      <c r="C200" s="145"/>
      <c r="D200" s="211" t="s">
        <v>370</v>
      </c>
      <c r="E200" s="138"/>
      <c r="F200" s="145"/>
      <c r="G200" s="134"/>
      <c r="H200" s="145"/>
      <c r="I200" s="134"/>
      <c r="J200" s="134"/>
      <c r="K200" s="134"/>
      <c r="L200" s="134"/>
      <c r="M200" s="183"/>
      <c r="N200" s="204"/>
      <c r="O200" s="138">
        <f t="shared" si="38"/>
        <v>0</v>
      </c>
    </row>
    <row r="201" spans="3:15" s="130" customFormat="1" x14ac:dyDescent="0.25">
      <c r="C201" s="145"/>
      <c r="D201" s="210" t="s">
        <v>447</v>
      </c>
      <c r="E201" s="138">
        <v>13324.74</v>
      </c>
      <c r="F201" s="145"/>
      <c r="G201" s="134">
        <v>6056.71875</v>
      </c>
      <c r="H201" s="145"/>
      <c r="I201" s="134"/>
      <c r="J201" s="134"/>
      <c r="K201" s="134"/>
      <c r="L201" s="134"/>
      <c r="M201" s="183">
        <f>+G201+E201+I201+K201</f>
        <v>19381.458749999998</v>
      </c>
      <c r="N201" s="204"/>
      <c r="O201" s="138">
        <f t="shared" si="38"/>
        <v>16122.935399999998</v>
      </c>
    </row>
    <row r="202" spans="3:15" s="130" customFormat="1" x14ac:dyDescent="0.25">
      <c r="C202" s="145"/>
      <c r="D202" s="210" t="s">
        <v>181</v>
      </c>
      <c r="E202" s="138">
        <v>3185.28</v>
      </c>
      <c r="F202" s="145"/>
      <c r="G202" s="134"/>
      <c r="H202" s="145"/>
      <c r="I202" s="134"/>
      <c r="J202" s="134"/>
      <c r="K202" s="134"/>
      <c r="L202" s="134"/>
      <c r="M202" s="183"/>
      <c r="N202" s="204"/>
      <c r="O202" s="138">
        <f t="shared" si="38"/>
        <v>3854.1888000000004</v>
      </c>
    </row>
    <row r="203" spans="3:15" s="130" customFormat="1" x14ac:dyDescent="0.25">
      <c r="C203" s="145"/>
      <c r="D203" s="210" t="s">
        <v>448</v>
      </c>
      <c r="E203" s="138">
        <v>1478.25</v>
      </c>
      <c r="F203" s="145"/>
      <c r="G203" s="134"/>
      <c r="H203" s="145"/>
      <c r="I203" s="134"/>
      <c r="J203" s="134"/>
      <c r="K203" s="134"/>
      <c r="L203" s="134"/>
      <c r="M203" s="183">
        <f>+G203+E203+I203+K203</f>
        <v>1478.25</v>
      </c>
      <c r="N203" s="204"/>
      <c r="O203" s="138">
        <f t="shared" si="38"/>
        <v>1788.6824999999999</v>
      </c>
    </row>
    <row r="204" spans="3:15" s="130" customFormat="1" x14ac:dyDescent="0.25">
      <c r="C204" s="145"/>
      <c r="D204" s="148" t="s">
        <v>183</v>
      </c>
      <c r="E204" s="138">
        <v>1346.85</v>
      </c>
      <c r="F204" s="145"/>
      <c r="G204" s="134"/>
      <c r="H204" s="145"/>
      <c r="I204" s="134"/>
      <c r="J204" s="134"/>
      <c r="K204" s="134"/>
      <c r="L204" s="134"/>
      <c r="M204" s="183"/>
      <c r="N204" s="204"/>
      <c r="O204" s="138">
        <f t="shared" si="38"/>
        <v>1629.6884999999997</v>
      </c>
    </row>
    <row r="205" spans="3:15" s="130" customFormat="1" x14ac:dyDescent="0.25">
      <c r="C205" s="145"/>
      <c r="D205" s="210" t="s">
        <v>449</v>
      </c>
      <c r="E205" s="138">
        <v>9198</v>
      </c>
      <c r="F205" s="145"/>
      <c r="G205" s="134">
        <v>4599</v>
      </c>
      <c r="H205" s="145"/>
      <c r="I205" s="134"/>
      <c r="J205" s="134"/>
      <c r="K205" s="134"/>
      <c r="L205" s="134"/>
      <c r="M205" s="183">
        <f>+G205+E205+I205+K205</f>
        <v>13797</v>
      </c>
      <c r="N205" s="204"/>
      <c r="O205" s="138">
        <f t="shared" si="38"/>
        <v>11129.58</v>
      </c>
    </row>
    <row r="206" spans="3:15" s="130" customFormat="1" x14ac:dyDescent="0.25">
      <c r="C206" s="145"/>
      <c r="D206" s="210" t="s">
        <v>450</v>
      </c>
      <c r="E206" s="138">
        <v>3412.8</v>
      </c>
      <c r="F206" s="145"/>
      <c r="G206" s="134"/>
      <c r="H206" s="145"/>
      <c r="I206" s="134"/>
      <c r="J206" s="134"/>
      <c r="K206" s="134"/>
      <c r="L206" s="134"/>
      <c r="M206" s="183" t="e">
        <f>+G206+#REF!+I206+K206</f>
        <v>#REF!</v>
      </c>
      <c r="N206" s="204"/>
      <c r="O206" s="138">
        <f t="shared" si="38"/>
        <v>4129.4880000000003</v>
      </c>
    </row>
    <row r="207" spans="3:15" s="130" customFormat="1" x14ac:dyDescent="0.25">
      <c r="C207" s="145"/>
      <c r="D207" s="210" t="s">
        <v>451</v>
      </c>
      <c r="E207" s="139">
        <v>91624.73000000001</v>
      </c>
      <c r="F207" s="145"/>
      <c r="G207" s="134">
        <v>46239.660000000011</v>
      </c>
      <c r="H207" s="145"/>
      <c r="I207" s="134"/>
      <c r="J207" s="134"/>
      <c r="K207" s="134"/>
      <c r="L207" s="134"/>
      <c r="M207" s="183">
        <f>+G207+E207+I207+K207</f>
        <v>137864.39000000001</v>
      </c>
      <c r="N207" s="204"/>
      <c r="O207" s="138">
        <f t="shared" si="38"/>
        <v>110865.92330000001</v>
      </c>
    </row>
    <row r="208" spans="3:15" s="130" customFormat="1" x14ac:dyDescent="0.25">
      <c r="C208" s="145"/>
      <c r="D208" s="210" t="s">
        <v>452</v>
      </c>
      <c r="E208" s="138">
        <v>3416.4</v>
      </c>
      <c r="F208" s="145"/>
      <c r="G208" s="134"/>
      <c r="H208" s="145"/>
      <c r="I208" s="134"/>
      <c r="J208" s="134"/>
      <c r="K208" s="134"/>
      <c r="L208" s="134"/>
      <c r="M208" s="183">
        <f>+G208+E208+I208+K208</f>
        <v>3416.4</v>
      </c>
      <c r="N208" s="204"/>
      <c r="O208" s="138">
        <f t="shared" si="38"/>
        <v>4133.8440000000001</v>
      </c>
    </row>
    <row r="209" spans="3:15" s="130" customFormat="1" x14ac:dyDescent="0.25">
      <c r="C209" s="145"/>
      <c r="D209" s="148" t="s">
        <v>170</v>
      </c>
      <c r="E209" s="138">
        <v>7887.2</v>
      </c>
      <c r="F209" s="145"/>
      <c r="G209" s="134"/>
      <c r="H209" s="145"/>
      <c r="I209" s="134"/>
      <c r="J209" s="134"/>
      <c r="K209" s="134"/>
      <c r="L209" s="134"/>
      <c r="M209" s="183"/>
      <c r="N209" s="204"/>
      <c r="O209" s="138">
        <f t="shared" si="38"/>
        <v>9543.5119999999988</v>
      </c>
    </row>
    <row r="210" spans="3:15" s="130" customFormat="1" ht="13" x14ac:dyDescent="0.3">
      <c r="C210" s="207"/>
      <c r="D210" s="210" t="s">
        <v>190</v>
      </c>
      <c r="E210" s="206">
        <v>1677.96</v>
      </c>
      <c r="F210" s="207"/>
      <c r="G210" s="184"/>
      <c r="H210" s="207"/>
      <c r="I210" s="184"/>
      <c r="J210" s="184"/>
      <c r="K210" s="212"/>
      <c r="L210" s="184"/>
      <c r="M210" s="185"/>
      <c r="N210" s="209"/>
      <c r="O210" s="206">
        <f t="shared" si="38"/>
        <v>2030.3316</v>
      </c>
    </row>
    <row r="211" spans="3:15" s="130" customFormat="1" x14ac:dyDescent="0.25">
      <c r="C211" s="162" t="s">
        <v>291</v>
      </c>
      <c r="D211" s="171" t="s">
        <v>151</v>
      </c>
      <c r="E211" s="133">
        <v>3299.04</v>
      </c>
      <c r="F211" s="172"/>
      <c r="G211" s="134"/>
      <c r="H211" s="172"/>
      <c r="I211" s="134"/>
      <c r="J211" s="135"/>
      <c r="K211" s="134"/>
      <c r="L211" s="135"/>
      <c r="M211" s="134">
        <f>+G211+E211+I211+K211</f>
        <v>3299.04</v>
      </c>
      <c r="O211" s="133">
        <f t="shared" si="38"/>
        <v>3991.8383999999996</v>
      </c>
    </row>
    <row r="212" spans="3:15" s="130" customFormat="1" x14ac:dyDescent="0.25">
      <c r="C212" s="145"/>
      <c r="D212" s="164" t="s">
        <v>292</v>
      </c>
      <c r="E212" s="138">
        <v>9321.23</v>
      </c>
      <c r="F212" s="172"/>
      <c r="G212" s="134"/>
      <c r="H212" s="172"/>
      <c r="I212" s="134"/>
      <c r="J212" s="135"/>
      <c r="K212" s="134"/>
      <c r="L212" s="135"/>
      <c r="M212" s="183"/>
      <c r="O212" s="138">
        <f t="shared" si="38"/>
        <v>11278.6883</v>
      </c>
    </row>
    <row r="213" spans="3:15" s="130" customFormat="1" x14ac:dyDescent="0.25">
      <c r="C213" s="145"/>
      <c r="D213" s="164" t="s">
        <v>293</v>
      </c>
      <c r="E213" s="138">
        <v>8675.0400000000009</v>
      </c>
      <c r="F213" s="172"/>
      <c r="G213" s="134"/>
      <c r="H213" s="172"/>
      <c r="I213" s="134"/>
      <c r="J213" s="135"/>
      <c r="K213" s="134"/>
      <c r="L213" s="135"/>
      <c r="M213" s="183">
        <f>+G213+E213+I213+K213</f>
        <v>8675.0400000000009</v>
      </c>
      <c r="O213" s="138">
        <f t="shared" si="38"/>
        <v>10496.798400000001</v>
      </c>
    </row>
    <row r="214" spans="3:15" s="130" customFormat="1" x14ac:dyDescent="0.25">
      <c r="C214" s="145"/>
      <c r="D214" s="164" t="s">
        <v>294</v>
      </c>
      <c r="E214" s="138">
        <v>5779.57</v>
      </c>
      <c r="F214" s="172"/>
      <c r="G214" s="134"/>
      <c r="H214" s="172"/>
      <c r="I214" s="134"/>
      <c r="J214" s="135"/>
      <c r="K214" s="134"/>
      <c r="L214" s="135"/>
      <c r="M214" s="183">
        <f>+G214+E214+I214+K214</f>
        <v>5779.57</v>
      </c>
      <c r="O214" s="138">
        <f t="shared" si="38"/>
        <v>6993.2796999999991</v>
      </c>
    </row>
    <row r="215" spans="3:15" s="130" customFormat="1" x14ac:dyDescent="0.25">
      <c r="C215" s="145"/>
      <c r="D215" s="165" t="s">
        <v>453</v>
      </c>
      <c r="E215" s="138">
        <v>3810.6</v>
      </c>
      <c r="F215" s="172"/>
      <c r="G215" s="134"/>
      <c r="H215" s="172"/>
      <c r="I215" s="134"/>
      <c r="J215" s="135"/>
      <c r="K215" s="134"/>
      <c r="L215" s="135"/>
      <c r="M215" s="183"/>
      <c r="O215" s="138">
        <f t="shared" si="38"/>
        <v>4610.826</v>
      </c>
    </row>
    <row r="216" spans="3:15" s="130" customFormat="1" x14ac:dyDescent="0.25">
      <c r="C216" s="145"/>
      <c r="D216" s="164" t="s">
        <v>295</v>
      </c>
      <c r="E216" s="138">
        <v>2436.92</v>
      </c>
      <c r="F216" s="172"/>
      <c r="G216" s="134"/>
      <c r="H216" s="172"/>
      <c r="I216" s="134"/>
      <c r="J216" s="135"/>
      <c r="K216" s="134"/>
      <c r="L216" s="135"/>
      <c r="M216" s="183">
        <f t="shared" ref="M216:M245" si="39">+G216+E216+I216+K216</f>
        <v>2436.92</v>
      </c>
      <c r="O216" s="138">
        <f t="shared" si="38"/>
        <v>2948.6732000000002</v>
      </c>
    </row>
    <row r="217" spans="3:15" s="130" customFormat="1" x14ac:dyDescent="0.25">
      <c r="C217" s="145"/>
      <c r="D217" s="164" t="s">
        <v>454</v>
      </c>
      <c r="E217" s="138">
        <v>1584</v>
      </c>
      <c r="F217" s="172"/>
      <c r="G217" s="134"/>
      <c r="H217" s="172"/>
      <c r="I217" s="134"/>
      <c r="J217" s="135"/>
      <c r="K217" s="134"/>
      <c r="L217" s="135"/>
      <c r="M217" s="183">
        <f t="shared" si="39"/>
        <v>1584</v>
      </c>
      <c r="O217" s="138">
        <f t="shared" si="38"/>
        <v>1916.6399999999999</v>
      </c>
    </row>
    <row r="218" spans="3:15" s="130" customFormat="1" x14ac:dyDescent="0.25">
      <c r="C218" s="145"/>
      <c r="D218" s="164" t="s">
        <v>299</v>
      </c>
      <c r="E218" s="138">
        <v>17909.759999999998</v>
      </c>
      <c r="F218" s="172"/>
      <c r="G218" s="134"/>
      <c r="H218" s="172"/>
      <c r="I218" s="134"/>
      <c r="J218" s="135"/>
      <c r="K218" s="134"/>
      <c r="L218" s="135"/>
      <c r="M218" s="183">
        <f t="shared" si="39"/>
        <v>17909.759999999998</v>
      </c>
      <c r="O218" s="138">
        <f t="shared" si="38"/>
        <v>21670.809599999997</v>
      </c>
    </row>
    <row r="219" spans="3:15" s="130" customFormat="1" x14ac:dyDescent="0.25">
      <c r="C219" s="145"/>
      <c r="D219" s="164" t="s">
        <v>455</v>
      </c>
      <c r="E219" s="138">
        <v>10594.61</v>
      </c>
      <c r="F219" s="172"/>
      <c r="G219" s="134"/>
      <c r="H219" s="172"/>
      <c r="I219" s="134"/>
      <c r="J219" s="135"/>
      <c r="K219" s="134"/>
      <c r="L219" s="135"/>
      <c r="M219" s="183">
        <f t="shared" si="39"/>
        <v>10594.61</v>
      </c>
      <c r="O219" s="138">
        <f t="shared" si="38"/>
        <v>12819.4781</v>
      </c>
    </row>
    <row r="220" spans="3:15" s="130" customFormat="1" x14ac:dyDescent="0.25">
      <c r="C220" s="145"/>
      <c r="D220" s="164" t="s">
        <v>302</v>
      </c>
      <c r="E220" s="138">
        <v>12184.62</v>
      </c>
      <c r="F220" s="172"/>
      <c r="G220" s="134"/>
      <c r="H220" s="172"/>
      <c r="I220" s="134"/>
      <c r="J220" s="135"/>
      <c r="K220" s="134"/>
      <c r="L220" s="135"/>
      <c r="M220" s="183">
        <f t="shared" si="39"/>
        <v>12184.62</v>
      </c>
      <c r="O220" s="138">
        <f t="shared" si="38"/>
        <v>14743.3902</v>
      </c>
    </row>
    <row r="221" spans="3:15" s="130" customFormat="1" x14ac:dyDescent="0.25">
      <c r="C221" s="145"/>
      <c r="D221" s="164" t="s">
        <v>303</v>
      </c>
      <c r="E221" s="138">
        <v>15058.56</v>
      </c>
      <c r="F221" s="172"/>
      <c r="G221" s="134"/>
      <c r="H221" s="172"/>
      <c r="I221" s="134"/>
      <c r="J221" s="135"/>
      <c r="K221" s="134"/>
      <c r="L221" s="135"/>
      <c r="M221" s="183">
        <f t="shared" si="39"/>
        <v>15058.56</v>
      </c>
      <c r="O221" s="138">
        <f t="shared" si="38"/>
        <v>18220.857599999999</v>
      </c>
    </row>
    <row r="222" spans="3:15" s="130" customFormat="1" x14ac:dyDescent="0.25">
      <c r="C222" s="145"/>
      <c r="D222" s="164" t="s">
        <v>305</v>
      </c>
      <c r="E222" s="138">
        <v>8448</v>
      </c>
      <c r="F222" s="172"/>
      <c r="G222" s="134"/>
      <c r="H222" s="172"/>
      <c r="I222" s="134"/>
      <c r="J222" s="135"/>
      <c r="K222" s="134"/>
      <c r="L222" s="135"/>
      <c r="M222" s="183">
        <f t="shared" si="39"/>
        <v>8448</v>
      </c>
      <c r="O222" s="138">
        <f t="shared" si="38"/>
        <v>10222.08</v>
      </c>
    </row>
    <row r="223" spans="3:15" s="130" customFormat="1" x14ac:dyDescent="0.25">
      <c r="C223" s="145"/>
      <c r="D223" s="164" t="s">
        <v>306</v>
      </c>
      <c r="E223" s="138">
        <v>5537.4</v>
      </c>
      <c r="F223" s="172"/>
      <c r="G223" s="134"/>
      <c r="H223" s="172"/>
      <c r="I223" s="134"/>
      <c r="J223" s="135"/>
      <c r="K223" s="134"/>
      <c r="L223" s="135"/>
      <c r="M223" s="183">
        <f t="shared" si="39"/>
        <v>5537.4</v>
      </c>
      <c r="O223" s="138">
        <f t="shared" si="38"/>
        <v>6700.253999999999</v>
      </c>
    </row>
    <row r="224" spans="3:15" s="130" customFormat="1" x14ac:dyDescent="0.25">
      <c r="C224" s="145"/>
      <c r="D224" s="164" t="s">
        <v>307</v>
      </c>
      <c r="E224" s="138">
        <v>3748.8</v>
      </c>
      <c r="F224" s="172"/>
      <c r="G224" s="134"/>
      <c r="H224" s="172"/>
      <c r="I224" s="134"/>
      <c r="J224" s="135"/>
      <c r="K224" s="134"/>
      <c r="L224" s="135"/>
      <c r="M224" s="183">
        <f t="shared" si="39"/>
        <v>3748.8</v>
      </c>
      <c r="O224" s="138">
        <f t="shared" si="38"/>
        <v>4536.0479999999998</v>
      </c>
    </row>
    <row r="225" spans="3:15" s="130" customFormat="1" x14ac:dyDescent="0.25">
      <c r="C225" s="145"/>
      <c r="D225" s="164" t="s">
        <v>308</v>
      </c>
      <c r="E225" s="138">
        <v>11265.68</v>
      </c>
      <c r="F225" s="172"/>
      <c r="G225" s="134"/>
      <c r="H225" s="172"/>
      <c r="I225" s="134"/>
      <c r="J225" s="135"/>
      <c r="K225" s="134"/>
      <c r="L225" s="135"/>
      <c r="M225" s="183">
        <f t="shared" si="39"/>
        <v>11265.68</v>
      </c>
      <c r="O225" s="138">
        <f t="shared" si="38"/>
        <v>13631.4728</v>
      </c>
    </row>
    <row r="226" spans="3:15" s="130" customFormat="1" x14ac:dyDescent="0.25">
      <c r="C226" s="145"/>
      <c r="D226" s="164" t="s">
        <v>456</v>
      </c>
      <c r="E226" s="138">
        <v>10045</v>
      </c>
      <c r="F226" s="172"/>
      <c r="G226" s="134"/>
      <c r="H226" s="172"/>
      <c r="I226" s="134"/>
      <c r="J226" s="135"/>
      <c r="K226" s="134"/>
      <c r="L226" s="135"/>
      <c r="M226" s="183">
        <f t="shared" si="39"/>
        <v>10045</v>
      </c>
      <c r="O226" s="138">
        <f t="shared" si="38"/>
        <v>12154.449999999999</v>
      </c>
    </row>
    <row r="227" spans="3:15" s="130" customFormat="1" x14ac:dyDescent="0.25">
      <c r="C227" s="145"/>
      <c r="D227" s="164" t="s">
        <v>457</v>
      </c>
      <c r="E227" s="138">
        <v>74700</v>
      </c>
      <c r="F227" s="172"/>
      <c r="G227" s="134"/>
      <c r="H227" s="172"/>
      <c r="I227" s="134"/>
      <c r="J227" s="135"/>
      <c r="K227" s="134"/>
      <c r="L227" s="135"/>
      <c r="M227" s="183">
        <f t="shared" si="39"/>
        <v>74700</v>
      </c>
      <c r="O227" s="138">
        <f t="shared" si="38"/>
        <v>90387</v>
      </c>
    </row>
    <row r="228" spans="3:15" s="130" customFormat="1" x14ac:dyDescent="0.25">
      <c r="C228" s="145"/>
      <c r="D228" s="164" t="s">
        <v>311</v>
      </c>
      <c r="E228" s="138">
        <v>8679</v>
      </c>
      <c r="F228" s="172"/>
      <c r="G228" s="134"/>
      <c r="H228" s="172"/>
      <c r="I228" s="134"/>
      <c r="J228" s="135"/>
      <c r="K228" s="134"/>
      <c r="L228" s="135"/>
      <c r="M228" s="183">
        <f t="shared" si="39"/>
        <v>8679</v>
      </c>
      <c r="O228" s="138">
        <f t="shared" si="38"/>
        <v>10501.59</v>
      </c>
    </row>
    <row r="229" spans="3:15" s="130" customFormat="1" x14ac:dyDescent="0.25">
      <c r="C229" s="145"/>
      <c r="D229" s="164" t="s">
        <v>458</v>
      </c>
      <c r="E229" s="138">
        <v>4857.6000000000004</v>
      </c>
      <c r="F229" s="172"/>
      <c r="G229" s="134"/>
      <c r="H229" s="172"/>
      <c r="I229" s="134"/>
      <c r="J229" s="135"/>
      <c r="K229" s="134"/>
      <c r="L229" s="135"/>
      <c r="M229" s="183">
        <f t="shared" si="39"/>
        <v>4857.6000000000004</v>
      </c>
      <c r="O229" s="138">
        <f t="shared" si="38"/>
        <v>5877.6959999999999</v>
      </c>
    </row>
    <row r="230" spans="3:15" s="130" customFormat="1" x14ac:dyDescent="0.25">
      <c r="C230" s="145"/>
      <c r="D230" s="164" t="s">
        <v>314</v>
      </c>
      <c r="E230" s="138">
        <v>6494.4</v>
      </c>
      <c r="F230" s="172"/>
      <c r="G230" s="134"/>
      <c r="H230" s="172"/>
      <c r="I230" s="134"/>
      <c r="J230" s="135"/>
      <c r="K230" s="134"/>
      <c r="L230" s="135"/>
      <c r="M230" s="183">
        <f t="shared" si="39"/>
        <v>6494.4</v>
      </c>
      <c r="O230" s="138">
        <f t="shared" si="38"/>
        <v>7858.2239999999993</v>
      </c>
    </row>
    <row r="231" spans="3:15" s="130" customFormat="1" x14ac:dyDescent="0.25">
      <c r="C231" s="145"/>
      <c r="D231" s="164" t="s">
        <v>315</v>
      </c>
      <c r="E231" s="138">
        <v>10771.2</v>
      </c>
      <c r="F231" s="172"/>
      <c r="G231" s="134"/>
      <c r="H231" s="172"/>
      <c r="I231" s="134"/>
      <c r="J231" s="135"/>
      <c r="K231" s="134"/>
      <c r="L231" s="135"/>
      <c r="M231" s="183">
        <f t="shared" si="39"/>
        <v>10771.2</v>
      </c>
      <c r="O231" s="138">
        <f t="shared" si="38"/>
        <v>13033.152</v>
      </c>
    </row>
    <row r="232" spans="3:15" s="130" customFormat="1" x14ac:dyDescent="0.25">
      <c r="C232" s="145"/>
      <c r="D232" s="164" t="s">
        <v>459</v>
      </c>
      <c r="E232" s="138">
        <v>2443.98</v>
      </c>
      <c r="F232" s="172"/>
      <c r="G232" s="134"/>
      <c r="H232" s="172"/>
      <c r="I232" s="134"/>
      <c r="J232" s="135"/>
      <c r="K232" s="134"/>
      <c r="L232" s="135"/>
      <c r="M232" s="183">
        <f t="shared" si="39"/>
        <v>2443.98</v>
      </c>
      <c r="O232" s="138">
        <f t="shared" si="38"/>
        <v>2957.2157999999999</v>
      </c>
    </row>
    <row r="233" spans="3:15" s="130" customFormat="1" x14ac:dyDescent="0.25">
      <c r="C233" s="145"/>
      <c r="D233" s="164" t="s">
        <v>460</v>
      </c>
      <c r="E233" s="138">
        <v>9130.34</v>
      </c>
      <c r="F233" s="172"/>
      <c r="G233" s="134"/>
      <c r="H233" s="172"/>
      <c r="I233" s="134"/>
      <c r="J233" s="135"/>
      <c r="K233" s="134"/>
      <c r="L233" s="135"/>
      <c r="M233" s="183">
        <f t="shared" si="39"/>
        <v>9130.34</v>
      </c>
      <c r="O233" s="138">
        <f t="shared" si="38"/>
        <v>11047.7114</v>
      </c>
    </row>
    <row r="234" spans="3:15" s="130" customFormat="1" x14ac:dyDescent="0.25">
      <c r="C234" s="145"/>
      <c r="D234" s="164" t="s">
        <v>461</v>
      </c>
      <c r="E234" s="138">
        <v>39442.67</v>
      </c>
      <c r="F234" s="172"/>
      <c r="G234" s="134"/>
      <c r="H234" s="172"/>
      <c r="I234" s="134"/>
      <c r="J234" s="135"/>
      <c r="K234" s="134"/>
      <c r="L234" s="135"/>
      <c r="M234" s="183">
        <f t="shared" si="39"/>
        <v>39442.67</v>
      </c>
      <c r="O234" s="138">
        <f t="shared" si="38"/>
        <v>47725.630699999994</v>
      </c>
    </row>
    <row r="235" spans="3:15" s="130" customFormat="1" x14ac:dyDescent="0.25">
      <c r="C235" s="145"/>
      <c r="D235" s="164" t="s">
        <v>319</v>
      </c>
      <c r="E235" s="138">
        <v>5280</v>
      </c>
      <c r="F235" s="172"/>
      <c r="G235" s="134"/>
      <c r="H235" s="172"/>
      <c r="I235" s="134"/>
      <c r="J235" s="135"/>
      <c r="K235" s="134"/>
      <c r="L235" s="135"/>
      <c r="M235" s="183">
        <f t="shared" si="39"/>
        <v>5280</v>
      </c>
      <c r="O235" s="138">
        <f t="shared" si="38"/>
        <v>6388.8</v>
      </c>
    </row>
    <row r="236" spans="3:15" s="130" customFormat="1" x14ac:dyDescent="0.25">
      <c r="C236" s="145"/>
      <c r="D236" s="164" t="s">
        <v>320</v>
      </c>
      <c r="E236" s="138">
        <v>4972.5</v>
      </c>
      <c r="F236" s="172"/>
      <c r="G236" s="134"/>
      <c r="H236" s="172"/>
      <c r="I236" s="134"/>
      <c r="J236" s="135"/>
      <c r="K236" s="134"/>
      <c r="L236" s="135"/>
      <c r="M236" s="183">
        <f t="shared" si="39"/>
        <v>4972.5</v>
      </c>
      <c r="O236" s="138">
        <f t="shared" si="38"/>
        <v>6016.7249999999995</v>
      </c>
    </row>
    <row r="237" spans="3:15" s="130" customFormat="1" x14ac:dyDescent="0.25">
      <c r="C237" s="145"/>
      <c r="D237" s="164" t="s">
        <v>321</v>
      </c>
      <c r="E237" s="138">
        <v>52677.85</v>
      </c>
      <c r="F237" s="172"/>
      <c r="G237" s="134"/>
      <c r="H237" s="172"/>
      <c r="I237" s="134"/>
      <c r="J237" s="135"/>
      <c r="K237" s="134"/>
      <c r="L237" s="135"/>
      <c r="M237" s="183">
        <f t="shared" si="39"/>
        <v>52677.85</v>
      </c>
      <c r="O237" s="138">
        <f t="shared" si="38"/>
        <v>63740.198499999999</v>
      </c>
    </row>
    <row r="238" spans="3:15" s="130" customFormat="1" x14ac:dyDescent="0.25">
      <c r="C238" s="145"/>
      <c r="D238" s="164" t="s">
        <v>322</v>
      </c>
      <c r="E238" s="138">
        <v>22260.78</v>
      </c>
      <c r="F238" s="172"/>
      <c r="G238" s="134"/>
      <c r="H238" s="172"/>
      <c r="I238" s="134"/>
      <c r="J238" s="135"/>
      <c r="K238" s="134"/>
      <c r="L238" s="135"/>
      <c r="M238" s="183">
        <f t="shared" si="39"/>
        <v>22260.78</v>
      </c>
      <c r="O238" s="138">
        <f t="shared" si="38"/>
        <v>26935.543799999999</v>
      </c>
    </row>
    <row r="239" spans="3:15" s="130" customFormat="1" x14ac:dyDescent="0.25">
      <c r="C239" s="145"/>
      <c r="D239" s="164" t="s">
        <v>323</v>
      </c>
      <c r="E239" s="138">
        <v>4488</v>
      </c>
      <c r="F239" s="172"/>
      <c r="G239" s="134"/>
      <c r="H239" s="172"/>
      <c r="I239" s="134"/>
      <c r="J239" s="135"/>
      <c r="K239" s="134"/>
      <c r="L239" s="135"/>
      <c r="M239" s="183">
        <f t="shared" si="39"/>
        <v>4488</v>
      </c>
      <c r="O239" s="138">
        <f t="shared" si="38"/>
        <v>5430.48</v>
      </c>
    </row>
    <row r="240" spans="3:15" s="130" customFormat="1" x14ac:dyDescent="0.25">
      <c r="C240" s="145"/>
      <c r="D240" s="164" t="s">
        <v>462</v>
      </c>
      <c r="E240" s="138">
        <v>712.8</v>
      </c>
      <c r="F240" s="172"/>
      <c r="G240" s="134"/>
      <c r="H240" s="172"/>
      <c r="I240" s="134"/>
      <c r="J240" s="135"/>
      <c r="K240" s="134"/>
      <c r="L240" s="135"/>
      <c r="M240" s="183">
        <f t="shared" si="39"/>
        <v>712.8</v>
      </c>
      <c r="O240" s="138">
        <f t="shared" si="38"/>
        <v>862.48799999999994</v>
      </c>
    </row>
    <row r="241" spans="3:15" s="130" customFormat="1" x14ac:dyDescent="0.25">
      <c r="C241" s="145"/>
      <c r="D241" s="164" t="s">
        <v>463</v>
      </c>
      <c r="E241" s="138">
        <v>395</v>
      </c>
      <c r="F241" s="172"/>
      <c r="G241" s="134"/>
      <c r="H241" s="172"/>
      <c r="I241" s="134"/>
      <c r="J241" s="135"/>
      <c r="K241" s="134"/>
      <c r="L241" s="135"/>
      <c r="M241" s="183">
        <f t="shared" si="39"/>
        <v>395</v>
      </c>
      <c r="O241" s="138">
        <f t="shared" si="38"/>
        <v>477.95</v>
      </c>
    </row>
    <row r="242" spans="3:15" s="130" customFormat="1" x14ac:dyDescent="0.25">
      <c r="C242" s="145"/>
      <c r="D242" s="164" t="s">
        <v>464</v>
      </c>
      <c r="E242" s="138">
        <v>30543.5</v>
      </c>
      <c r="F242" s="172"/>
      <c r="G242" s="134"/>
      <c r="H242" s="172"/>
      <c r="I242" s="134"/>
      <c r="J242" s="135"/>
      <c r="K242" s="134"/>
      <c r="L242" s="135"/>
      <c r="M242" s="183">
        <f t="shared" si="39"/>
        <v>30543.5</v>
      </c>
      <c r="O242" s="138">
        <f t="shared" si="38"/>
        <v>36957.635000000002</v>
      </c>
    </row>
    <row r="243" spans="3:15" s="130" customFormat="1" x14ac:dyDescent="0.25">
      <c r="C243" s="145"/>
      <c r="D243" s="164" t="s">
        <v>465</v>
      </c>
      <c r="E243" s="138">
        <v>4174.05</v>
      </c>
      <c r="F243" s="172"/>
      <c r="G243" s="134"/>
      <c r="H243" s="172"/>
      <c r="I243" s="134"/>
      <c r="J243" s="135"/>
      <c r="K243" s="134"/>
      <c r="L243" s="135"/>
      <c r="M243" s="183">
        <f t="shared" si="39"/>
        <v>4174.05</v>
      </c>
      <c r="O243" s="138">
        <f t="shared" si="38"/>
        <v>5050.6005000000005</v>
      </c>
    </row>
    <row r="244" spans="3:15" s="130" customFormat="1" x14ac:dyDescent="0.25">
      <c r="C244" s="145"/>
      <c r="D244" s="164" t="s">
        <v>328</v>
      </c>
      <c r="E244" s="138">
        <v>10536.04</v>
      </c>
      <c r="F244" s="172"/>
      <c r="G244" s="134"/>
      <c r="H244" s="172"/>
      <c r="I244" s="134"/>
      <c r="J244" s="135"/>
      <c r="K244" s="134"/>
      <c r="L244" s="135"/>
      <c r="M244" s="183">
        <f t="shared" si="39"/>
        <v>10536.04</v>
      </c>
      <c r="O244" s="138">
        <f t="shared" si="38"/>
        <v>12748.608400000001</v>
      </c>
    </row>
    <row r="245" spans="3:15" s="130" customFormat="1" x14ac:dyDescent="0.25">
      <c r="C245" s="145"/>
      <c r="D245" s="164" t="s">
        <v>466</v>
      </c>
      <c r="E245" s="138">
        <v>11774.4</v>
      </c>
      <c r="F245" s="172"/>
      <c r="G245" s="134"/>
      <c r="H245" s="172"/>
      <c r="I245" s="134"/>
      <c r="J245" s="135"/>
      <c r="K245" s="134"/>
      <c r="L245" s="135"/>
      <c r="M245" s="183">
        <f t="shared" si="39"/>
        <v>11774.4</v>
      </c>
      <c r="O245" s="138">
        <f t="shared" si="38"/>
        <v>14247.023999999999</v>
      </c>
    </row>
    <row r="246" spans="3:15" s="130" customFormat="1" x14ac:dyDescent="0.25">
      <c r="C246" s="145"/>
      <c r="D246" s="164" t="s">
        <v>330</v>
      </c>
      <c r="E246" s="138">
        <v>10453.18</v>
      </c>
      <c r="F246" s="172"/>
      <c r="G246" s="134"/>
      <c r="H246" s="172"/>
      <c r="I246" s="134"/>
      <c r="J246" s="135"/>
      <c r="K246" s="134"/>
      <c r="L246" s="135"/>
      <c r="M246" s="183" t="e">
        <f>+G246+#REF!+I246+K246</f>
        <v>#REF!</v>
      </c>
      <c r="O246" s="138">
        <f t="shared" si="38"/>
        <v>12648.3478</v>
      </c>
    </row>
    <row r="247" spans="3:15" s="130" customFormat="1" x14ac:dyDescent="0.25">
      <c r="C247" s="145"/>
      <c r="D247" s="164" t="s">
        <v>331</v>
      </c>
      <c r="E247" s="138">
        <v>1993.5</v>
      </c>
      <c r="F247" s="172"/>
      <c r="G247" s="134"/>
      <c r="H247" s="172"/>
      <c r="I247" s="134"/>
      <c r="J247" s="135"/>
      <c r="K247" s="134"/>
      <c r="L247" s="135"/>
      <c r="M247" s="183"/>
      <c r="O247" s="138">
        <f t="shared" si="38"/>
        <v>2412.1349999999998</v>
      </c>
    </row>
    <row r="248" spans="3:15" s="130" customFormat="1" x14ac:dyDescent="0.25">
      <c r="C248" s="145"/>
      <c r="D248" s="164" t="s">
        <v>467</v>
      </c>
      <c r="E248" s="138">
        <v>12038.400000000001</v>
      </c>
      <c r="F248" s="172"/>
      <c r="G248" s="134"/>
      <c r="H248" s="172"/>
      <c r="I248" s="134"/>
      <c r="J248" s="135"/>
      <c r="K248" s="134"/>
      <c r="L248" s="135"/>
      <c r="M248" s="183">
        <f t="shared" ref="M248:M256" si="40">+G248+E248+I248+K248</f>
        <v>12038.400000000001</v>
      </c>
      <c r="O248" s="138">
        <f t="shared" si="38"/>
        <v>14566.464000000002</v>
      </c>
    </row>
    <row r="249" spans="3:15" s="130" customFormat="1" x14ac:dyDescent="0.25">
      <c r="C249" s="145"/>
      <c r="D249" s="164" t="s">
        <v>468</v>
      </c>
      <c r="E249" s="138">
        <v>12390</v>
      </c>
      <c r="F249" s="172"/>
      <c r="G249" s="134"/>
      <c r="H249" s="172"/>
      <c r="I249" s="134"/>
      <c r="J249" s="135"/>
      <c r="K249" s="134"/>
      <c r="L249" s="135"/>
      <c r="M249" s="183">
        <f t="shared" si="40"/>
        <v>12390</v>
      </c>
      <c r="O249" s="138">
        <f t="shared" ref="O249:O312" si="41">E249*1.21</f>
        <v>14991.9</v>
      </c>
    </row>
    <row r="250" spans="3:15" s="130" customFormat="1" x14ac:dyDescent="0.25">
      <c r="C250" s="145"/>
      <c r="D250" s="164" t="s">
        <v>338</v>
      </c>
      <c r="E250" s="138">
        <v>5653.66</v>
      </c>
      <c r="F250" s="172"/>
      <c r="G250" s="134"/>
      <c r="H250" s="172"/>
      <c r="I250" s="134"/>
      <c r="J250" s="135"/>
      <c r="K250" s="134"/>
      <c r="L250" s="135"/>
      <c r="M250" s="183">
        <f t="shared" si="40"/>
        <v>5653.66</v>
      </c>
      <c r="O250" s="138">
        <f t="shared" si="41"/>
        <v>6840.9285999999993</v>
      </c>
    </row>
    <row r="251" spans="3:15" s="130" customFormat="1" x14ac:dyDescent="0.25">
      <c r="C251" s="145"/>
      <c r="D251" s="164" t="s">
        <v>469</v>
      </c>
      <c r="E251" s="138">
        <v>2640</v>
      </c>
      <c r="F251" s="172"/>
      <c r="G251" s="134"/>
      <c r="H251" s="172"/>
      <c r="I251" s="134"/>
      <c r="J251" s="135"/>
      <c r="K251" s="134"/>
      <c r="L251" s="135"/>
      <c r="M251" s="183">
        <f t="shared" si="40"/>
        <v>2640</v>
      </c>
      <c r="O251" s="138">
        <f t="shared" si="41"/>
        <v>3194.4</v>
      </c>
    </row>
    <row r="252" spans="3:15" s="130" customFormat="1" x14ac:dyDescent="0.25">
      <c r="C252" s="145"/>
      <c r="D252" s="164" t="s">
        <v>340</v>
      </c>
      <c r="E252" s="138">
        <v>4752</v>
      </c>
      <c r="F252" s="172"/>
      <c r="G252" s="134"/>
      <c r="H252" s="172"/>
      <c r="I252" s="134"/>
      <c r="J252" s="135"/>
      <c r="K252" s="134"/>
      <c r="L252" s="135"/>
      <c r="M252" s="183">
        <f t="shared" si="40"/>
        <v>4752</v>
      </c>
      <c r="O252" s="138">
        <f t="shared" si="41"/>
        <v>5749.92</v>
      </c>
    </row>
    <row r="253" spans="3:15" s="130" customFormat="1" x14ac:dyDescent="0.25">
      <c r="C253" s="145"/>
      <c r="D253" s="164" t="s">
        <v>470</v>
      </c>
      <c r="E253" s="138">
        <v>3542.96</v>
      </c>
      <c r="F253" s="172"/>
      <c r="G253" s="134"/>
      <c r="H253" s="172"/>
      <c r="I253" s="134"/>
      <c r="J253" s="135"/>
      <c r="K253" s="134"/>
      <c r="L253" s="135"/>
      <c r="M253" s="183">
        <f t="shared" si="40"/>
        <v>3542.96</v>
      </c>
      <c r="O253" s="138">
        <f t="shared" si="41"/>
        <v>4286.9816000000001</v>
      </c>
    </row>
    <row r="254" spans="3:15" s="130" customFormat="1" x14ac:dyDescent="0.25">
      <c r="C254" s="145"/>
      <c r="D254" s="164" t="s">
        <v>341</v>
      </c>
      <c r="E254" s="138">
        <v>1624.61</v>
      </c>
      <c r="F254" s="172"/>
      <c r="G254" s="134"/>
      <c r="H254" s="172"/>
      <c r="I254" s="134"/>
      <c r="J254" s="135"/>
      <c r="K254" s="134"/>
      <c r="L254" s="135"/>
      <c r="M254" s="183">
        <f t="shared" si="40"/>
        <v>1624.61</v>
      </c>
      <c r="O254" s="138">
        <f t="shared" si="41"/>
        <v>1965.7780999999998</v>
      </c>
    </row>
    <row r="255" spans="3:15" s="130" customFormat="1" x14ac:dyDescent="0.25">
      <c r="C255" s="145"/>
      <c r="D255" s="164" t="s">
        <v>342</v>
      </c>
      <c r="E255" s="138">
        <v>13012.560000000001</v>
      </c>
      <c r="F255" s="172"/>
      <c r="G255" s="134"/>
      <c r="H255" s="172"/>
      <c r="I255" s="134"/>
      <c r="J255" s="135"/>
      <c r="K255" s="134"/>
      <c r="L255" s="135"/>
      <c r="M255" s="183">
        <f t="shared" si="40"/>
        <v>13012.560000000001</v>
      </c>
      <c r="O255" s="138">
        <f t="shared" si="41"/>
        <v>15745.197600000001</v>
      </c>
    </row>
    <row r="256" spans="3:15" s="130" customFormat="1" x14ac:dyDescent="0.25">
      <c r="C256" s="145"/>
      <c r="D256" s="164" t="s">
        <v>344</v>
      </c>
      <c r="E256" s="138">
        <v>4065.6</v>
      </c>
      <c r="F256" s="172"/>
      <c r="G256" s="134"/>
      <c r="H256" s="172"/>
      <c r="I256" s="134"/>
      <c r="J256" s="135"/>
      <c r="K256" s="134"/>
      <c r="L256" s="135"/>
      <c r="M256" s="183">
        <f t="shared" si="40"/>
        <v>4065.6</v>
      </c>
      <c r="O256" s="138">
        <f t="shared" si="41"/>
        <v>4919.3759999999993</v>
      </c>
    </row>
    <row r="257" spans="3:15" s="130" customFormat="1" x14ac:dyDescent="0.25">
      <c r="C257" s="145"/>
      <c r="D257" s="164" t="s">
        <v>345</v>
      </c>
      <c r="E257" s="138">
        <v>7139.38</v>
      </c>
      <c r="F257" s="172"/>
      <c r="G257" s="134"/>
      <c r="H257" s="172"/>
      <c r="I257" s="134"/>
      <c r="J257" s="135"/>
      <c r="K257" s="134"/>
      <c r="L257" s="135"/>
      <c r="M257" s="183"/>
      <c r="O257" s="138">
        <f t="shared" si="41"/>
        <v>8638.6497999999992</v>
      </c>
    </row>
    <row r="258" spans="3:15" s="130" customFormat="1" x14ac:dyDescent="0.25">
      <c r="C258" s="145"/>
      <c r="D258" s="164" t="s">
        <v>346</v>
      </c>
      <c r="E258" s="138">
        <v>36395.449999999997</v>
      </c>
      <c r="F258" s="172"/>
      <c r="G258" s="134"/>
      <c r="H258" s="172"/>
      <c r="I258" s="134"/>
      <c r="J258" s="135"/>
      <c r="K258" s="134"/>
      <c r="L258" s="135"/>
      <c r="M258" s="183"/>
      <c r="O258" s="138">
        <f t="shared" si="41"/>
        <v>44038.494499999993</v>
      </c>
    </row>
    <row r="259" spans="3:15" s="130" customFormat="1" x14ac:dyDescent="0.25">
      <c r="C259" s="145"/>
      <c r="D259" s="164" t="s">
        <v>347</v>
      </c>
      <c r="E259" s="138">
        <v>4181.76</v>
      </c>
      <c r="F259" s="172"/>
      <c r="G259" s="134"/>
      <c r="H259" s="172"/>
      <c r="I259" s="134"/>
      <c r="J259" s="135"/>
      <c r="K259" s="134"/>
      <c r="L259" s="135"/>
      <c r="M259" s="183"/>
      <c r="O259" s="138">
        <f t="shared" si="41"/>
        <v>5059.9296000000004</v>
      </c>
    </row>
    <row r="260" spans="3:15" s="130" customFormat="1" x14ac:dyDescent="0.25">
      <c r="C260" s="145"/>
      <c r="D260" s="164" t="s">
        <v>350</v>
      </c>
      <c r="E260" s="138">
        <v>7764.71</v>
      </c>
      <c r="F260" s="172"/>
      <c r="G260" s="134"/>
      <c r="H260" s="172"/>
      <c r="I260" s="134"/>
      <c r="J260" s="135"/>
      <c r="K260" s="134"/>
      <c r="L260" s="135"/>
      <c r="M260" s="183"/>
      <c r="O260" s="138">
        <f t="shared" si="41"/>
        <v>9395.2991000000002</v>
      </c>
    </row>
    <row r="261" spans="3:15" s="130" customFormat="1" x14ac:dyDescent="0.25">
      <c r="C261" s="145"/>
      <c r="D261" s="164" t="s">
        <v>471</v>
      </c>
      <c r="E261" s="138">
        <v>2640</v>
      </c>
      <c r="F261" s="172"/>
      <c r="G261" s="134"/>
      <c r="H261" s="172"/>
      <c r="I261" s="134"/>
      <c r="J261" s="135"/>
      <c r="K261" s="134"/>
      <c r="L261" s="135"/>
      <c r="M261" s="183"/>
      <c r="O261" s="138">
        <f t="shared" si="41"/>
        <v>3194.4</v>
      </c>
    </row>
    <row r="262" spans="3:15" s="130" customFormat="1" x14ac:dyDescent="0.25">
      <c r="C262" s="145"/>
      <c r="D262" s="164" t="s">
        <v>472</v>
      </c>
      <c r="E262" s="138">
        <v>1531.2</v>
      </c>
      <c r="F262" s="172"/>
      <c r="G262" s="134"/>
      <c r="H262" s="172"/>
      <c r="I262" s="134"/>
      <c r="J262" s="135"/>
      <c r="K262" s="134"/>
      <c r="L262" s="135"/>
      <c r="M262" s="183"/>
      <c r="O262" s="138">
        <f t="shared" si="41"/>
        <v>1852.752</v>
      </c>
    </row>
    <row r="263" spans="3:15" s="130" customFormat="1" x14ac:dyDescent="0.25">
      <c r="C263" s="145"/>
      <c r="D263" s="164" t="s">
        <v>353</v>
      </c>
      <c r="E263" s="138">
        <v>117065.25</v>
      </c>
      <c r="F263" s="172"/>
      <c r="G263" s="134"/>
      <c r="H263" s="172"/>
      <c r="I263" s="134"/>
      <c r="J263" s="135"/>
      <c r="K263" s="134"/>
      <c r="L263" s="135"/>
      <c r="M263" s="183"/>
      <c r="O263" s="138">
        <f t="shared" si="41"/>
        <v>141648.95249999998</v>
      </c>
    </row>
    <row r="264" spans="3:15" s="130" customFormat="1" x14ac:dyDescent="0.25">
      <c r="C264" s="145"/>
      <c r="D264" s="164" t="s">
        <v>473</v>
      </c>
      <c r="E264" s="138">
        <v>22820.02</v>
      </c>
      <c r="F264" s="172"/>
      <c r="G264" s="134"/>
      <c r="H264" s="172"/>
      <c r="I264" s="134"/>
      <c r="J264" s="135"/>
      <c r="K264" s="134"/>
      <c r="L264" s="135"/>
      <c r="M264" s="183"/>
      <c r="O264" s="138">
        <f t="shared" si="41"/>
        <v>27612.224200000001</v>
      </c>
    </row>
    <row r="265" spans="3:15" s="130" customFormat="1" x14ac:dyDescent="0.25">
      <c r="C265" s="145"/>
      <c r="D265" s="164" t="s">
        <v>354</v>
      </c>
      <c r="E265" s="138">
        <v>13200</v>
      </c>
      <c r="F265" s="172"/>
      <c r="G265" s="134"/>
      <c r="H265" s="172"/>
      <c r="I265" s="134"/>
      <c r="J265" s="135"/>
      <c r="K265" s="134"/>
      <c r="L265" s="135"/>
      <c r="M265" s="183"/>
      <c r="O265" s="138">
        <f t="shared" si="41"/>
        <v>15972</v>
      </c>
    </row>
    <row r="266" spans="3:15" s="130" customFormat="1" x14ac:dyDescent="0.25">
      <c r="C266" s="145"/>
      <c r="D266" s="164" t="s">
        <v>359</v>
      </c>
      <c r="E266" s="138">
        <v>17040.18</v>
      </c>
      <c r="F266" s="172"/>
      <c r="G266" s="134"/>
      <c r="H266" s="172"/>
      <c r="I266" s="134"/>
      <c r="J266" s="135"/>
      <c r="K266" s="134"/>
      <c r="L266" s="135"/>
      <c r="M266" s="183">
        <f t="shared" ref="M266:M271" si="42">+G266+E266+I266+K266</f>
        <v>17040.18</v>
      </c>
      <c r="O266" s="138">
        <f t="shared" si="41"/>
        <v>20618.6178</v>
      </c>
    </row>
    <row r="267" spans="3:15" s="130" customFormat="1" x14ac:dyDescent="0.25">
      <c r="C267" s="145"/>
      <c r="D267" s="164" t="s">
        <v>474</v>
      </c>
      <c r="E267" s="138">
        <v>2595.15</v>
      </c>
      <c r="F267" s="172"/>
      <c r="G267" s="134"/>
      <c r="H267" s="172"/>
      <c r="I267" s="134"/>
      <c r="J267" s="135"/>
      <c r="K267" s="134"/>
      <c r="L267" s="135"/>
      <c r="M267" s="183">
        <f t="shared" si="42"/>
        <v>2595.15</v>
      </c>
      <c r="O267" s="138">
        <f t="shared" si="41"/>
        <v>3140.1315</v>
      </c>
    </row>
    <row r="268" spans="3:15" s="130" customFormat="1" x14ac:dyDescent="0.25">
      <c r="C268" s="145"/>
      <c r="D268" s="164" t="s">
        <v>363</v>
      </c>
      <c r="E268" s="138">
        <v>4633</v>
      </c>
      <c r="F268" s="172"/>
      <c r="G268" s="134"/>
      <c r="H268" s="172"/>
      <c r="I268" s="134"/>
      <c r="J268" s="135"/>
      <c r="K268" s="134"/>
      <c r="L268" s="135"/>
      <c r="M268" s="183">
        <f t="shared" si="42"/>
        <v>4633</v>
      </c>
      <c r="O268" s="138">
        <f t="shared" si="41"/>
        <v>5605.9299999999994</v>
      </c>
    </row>
    <row r="269" spans="3:15" s="130" customFormat="1" x14ac:dyDescent="0.25">
      <c r="C269" s="145"/>
      <c r="D269" s="164" t="s">
        <v>364</v>
      </c>
      <c r="E269" s="138">
        <v>8756.68</v>
      </c>
      <c r="F269" s="172"/>
      <c r="G269" s="134"/>
      <c r="H269" s="172"/>
      <c r="I269" s="134"/>
      <c r="J269" s="135"/>
      <c r="K269" s="134"/>
      <c r="L269" s="135"/>
      <c r="M269" s="183">
        <f t="shared" si="42"/>
        <v>8756.68</v>
      </c>
      <c r="O269" s="138">
        <f t="shared" si="41"/>
        <v>10595.5828</v>
      </c>
    </row>
    <row r="270" spans="3:15" s="130" customFormat="1" x14ac:dyDescent="0.25">
      <c r="C270" s="145"/>
      <c r="D270" s="164" t="s">
        <v>365</v>
      </c>
      <c r="E270" s="138">
        <v>3858.46</v>
      </c>
      <c r="F270" s="172"/>
      <c r="G270" s="134"/>
      <c r="H270" s="172"/>
      <c r="I270" s="134"/>
      <c r="J270" s="135"/>
      <c r="K270" s="134"/>
      <c r="L270" s="135"/>
      <c r="M270" s="183">
        <f t="shared" si="42"/>
        <v>3858.46</v>
      </c>
      <c r="O270" s="138">
        <f t="shared" si="41"/>
        <v>4668.7366000000002</v>
      </c>
    </row>
    <row r="271" spans="3:15" s="130" customFormat="1" x14ac:dyDescent="0.25">
      <c r="C271" s="145"/>
      <c r="D271" s="164" t="s">
        <v>367</v>
      </c>
      <c r="E271" s="138">
        <v>2988.48</v>
      </c>
      <c r="F271" s="172"/>
      <c r="G271" s="134"/>
      <c r="H271" s="172"/>
      <c r="I271" s="134"/>
      <c r="J271" s="135"/>
      <c r="K271" s="134"/>
      <c r="L271" s="135"/>
      <c r="M271" s="183">
        <f t="shared" si="42"/>
        <v>2988.48</v>
      </c>
      <c r="O271" s="138">
        <f t="shared" si="41"/>
        <v>3616.0607999999997</v>
      </c>
    </row>
    <row r="272" spans="3:15" s="130" customFormat="1" x14ac:dyDescent="0.25">
      <c r="C272" s="145"/>
      <c r="D272" s="145" t="s">
        <v>475</v>
      </c>
      <c r="E272" s="138">
        <v>40000</v>
      </c>
      <c r="F272" s="172"/>
      <c r="G272" s="134"/>
      <c r="H272" s="172"/>
      <c r="I272" s="134"/>
      <c r="J272" s="135"/>
      <c r="K272" s="134"/>
      <c r="L272" s="135"/>
      <c r="M272" s="183" t="e">
        <f>+G272+#REF!+I272+K272</f>
        <v>#REF!</v>
      </c>
      <c r="O272" s="138">
        <f t="shared" si="41"/>
        <v>48400</v>
      </c>
    </row>
    <row r="273" spans="3:15" s="130" customFormat="1" x14ac:dyDescent="0.25">
      <c r="C273" s="145"/>
      <c r="D273" s="164" t="s">
        <v>369</v>
      </c>
      <c r="E273" s="138">
        <v>26497.48</v>
      </c>
      <c r="F273" s="172"/>
      <c r="G273" s="134"/>
      <c r="H273" s="172"/>
      <c r="I273" s="134"/>
      <c r="J273" s="135"/>
      <c r="K273" s="134"/>
      <c r="L273" s="135"/>
      <c r="M273" s="183">
        <f>+G273+E273+I273+K273</f>
        <v>26497.48</v>
      </c>
      <c r="O273" s="138">
        <f t="shared" si="41"/>
        <v>32061.950799999999</v>
      </c>
    </row>
    <row r="274" spans="3:15" s="130" customFormat="1" x14ac:dyDescent="0.25">
      <c r="C274" s="145"/>
      <c r="D274" s="164" t="s">
        <v>476</v>
      </c>
      <c r="E274" s="138">
        <v>5068.8</v>
      </c>
      <c r="F274" s="172"/>
      <c r="G274" s="134"/>
      <c r="H274" s="172"/>
      <c r="I274" s="134"/>
      <c r="J274" s="135"/>
      <c r="K274" s="134"/>
      <c r="L274" s="135"/>
      <c r="M274" s="183">
        <f>+G274+E274+I274+K274</f>
        <v>5068.8</v>
      </c>
      <c r="O274" s="138">
        <f t="shared" si="41"/>
        <v>6133.2479999999996</v>
      </c>
    </row>
    <row r="275" spans="3:15" s="130" customFormat="1" x14ac:dyDescent="0.25">
      <c r="C275" s="145"/>
      <c r="D275" s="164" t="s">
        <v>477</v>
      </c>
      <c r="E275" s="138">
        <v>2376</v>
      </c>
      <c r="F275" s="172"/>
      <c r="G275" s="134"/>
      <c r="H275" s="172"/>
      <c r="I275" s="134"/>
      <c r="J275" s="135"/>
      <c r="K275" s="134"/>
      <c r="L275" s="135"/>
      <c r="M275" s="183">
        <f>+G275+E275+I275+K275</f>
        <v>2376</v>
      </c>
      <c r="O275" s="138">
        <f t="shared" si="41"/>
        <v>2874.96</v>
      </c>
    </row>
    <row r="276" spans="3:15" s="130" customFormat="1" x14ac:dyDescent="0.25">
      <c r="C276" s="145"/>
      <c r="D276" s="164" t="s">
        <v>187</v>
      </c>
      <c r="E276" s="138">
        <v>17547.599999999999</v>
      </c>
      <c r="F276" s="172"/>
      <c r="G276" s="134"/>
      <c r="H276" s="172"/>
      <c r="I276" s="134"/>
      <c r="J276" s="135"/>
      <c r="K276" s="134"/>
      <c r="L276" s="135"/>
      <c r="M276" s="183"/>
      <c r="O276" s="138">
        <f t="shared" si="41"/>
        <v>21232.595999999998</v>
      </c>
    </row>
    <row r="277" spans="3:15" s="130" customFormat="1" x14ac:dyDescent="0.25">
      <c r="C277" s="145"/>
      <c r="D277" s="164" t="s">
        <v>478</v>
      </c>
      <c r="E277" s="138">
        <v>38586.75</v>
      </c>
      <c r="F277" s="172"/>
      <c r="G277" s="134"/>
      <c r="H277" s="172"/>
      <c r="I277" s="134"/>
      <c r="J277" s="135"/>
      <c r="K277" s="134"/>
      <c r="L277" s="135"/>
      <c r="M277" s="183">
        <f>+G277+E277+I277+K277</f>
        <v>38586.75</v>
      </c>
      <c r="O277" s="138">
        <f t="shared" si="41"/>
        <v>46689.967499999999</v>
      </c>
    </row>
    <row r="278" spans="3:15" s="130" customFormat="1" x14ac:dyDescent="0.25">
      <c r="C278" s="145"/>
      <c r="D278" s="164" t="s">
        <v>374</v>
      </c>
      <c r="E278" s="138">
        <v>6336</v>
      </c>
      <c r="F278" s="172"/>
      <c r="G278" s="134"/>
      <c r="H278" s="172"/>
      <c r="I278" s="134"/>
      <c r="J278" s="135"/>
      <c r="K278" s="134"/>
      <c r="L278" s="135"/>
      <c r="M278" s="183">
        <f>+G278+E278+I278+K278</f>
        <v>6336</v>
      </c>
      <c r="O278" s="138">
        <f t="shared" si="41"/>
        <v>7666.5599999999995</v>
      </c>
    </row>
    <row r="279" spans="3:15" s="130" customFormat="1" x14ac:dyDescent="0.25">
      <c r="C279" s="145"/>
      <c r="D279" s="164" t="s">
        <v>479</v>
      </c>
      <c r="E279" s="138">
        <v>3424.1499999999996</v>
      </c>
      <c r="F279" s="172"/>
      <c r="G279" s="134"/>
      <c r="H279" s="172"/>
      <c r="I279" s="134"/>
      <c r="J279" s="135"/>
      <c r="K279" s="134"/>
      <c r="L279" s="135"/>
      <c r="M279" s="183"/>
      <c r="O279" s="138">
        <f t="shared" si="41"/>
        <v>4143.2214999999997</v>
      </c>
    </row>
    <row r="280" spans="3:15" s="130" customFormat="1" x14ac:dyDescent="0.25">
      <c r="C280" s="145"/>
      <c r="D280" s="164" t="s">
        <v>188</v>
      </c>
      <c r="E280" s="138">
        <v>2238.41</v>
      </c>
      <c r="F280" s="172"/>
      <c r="G280" s="134"/>
      <c r="H280" s="172"/>
      <c r="I280" s="134"/>
      <c r="J280" s="135"/>
      <c r="K280" s="134"/>
      <c r="L280" s="135"/>
      <c r="M280" s="183"/>
      <c r="O280" s="138">
        <f t="shared" si="41"/>
        <v>2708.4760999999999</v>
      </c>
    </row>
    <row r="281" spans="3:15" s="130" customFormat="1" x14ac:dyDescent="0.25">
      <c r="C281" s="145"/>
      <c r="D281" s="164" t="s">
        <v>377</v>
      </c>
      <c r="E281" s="138">
        <v>4264.62</v>
      </c>
      <c r="F281" s="172"/>
      <c r="G281" s="134"/>
      <c r="H281" s="172"/>
      <c r="I281" s="134"/>
      <c r="J281" s="135"/>
      <c r="K281" s="134"/>
      <c r="L281" s="135"/>
      <c r="M281" s="183"/>
      <c r="O281" s="138">
        <f t="shared" si="41"/>
        <v>5160.1902</v>
      </c>
    </row>
    <row r="282" spans="3:15" s="130" customFormat="1" x14ac:dyDescent="0.25">
      <c r="C282" s="145"/>
      <c r="D282" s="164" t="s">
        <v>480</v>
      </c>
      <c r="E282" s="138">
        <v>3105.88</v>
      </c>
      <c r="F282" s="172"/>
      <c r="G282" s="134"/>
      <c r="H282" s="172"/>
      <c r="I282" s="134"/>
      <c r="J282" s="135"/>
      <c r="K282" s="134"/>
      <c r="L282" s="135"/>
      <c r="M282" s="183"/>
      <c r="O282" s="138">
        <f t="shared" si="41"/>
        <v>3758.1147999999998</v>
      </c>
    </row>
    <row r="283" spans="3:15" s="130" customFormat="1" x14ac:dyDescent="0.25">
      <c r="C283" s="145"/>
      <c r="D283" s="164" t="s">
        <v>481</v>
      </c>
      <c r="E283" s="138">
        <v>7920</v>
      </c>
      <c r="F283" s="172"/>
      <c r="G283" s="134"/>
      <c r="H283" s="172"/>
      <c r="I283" s="134"/>
      <c r="J283" s="135"/>
      <c r="K283" s="134"/>
      <c r="L283" s="135"/>
      <c r="M283" s="183"/>
      <c r="O283" s="138">
        <f t="shared" si="41"/>
        <v>9583.1999999999989</v>
      </c>
    </row>
    <row r="284" spans="3:15" s="130" customFormat="1" x14ac:dyDescent="0.25">
      <c r="C284" s="145"/>
      <c r="D284" s="164" t="s">
        <v>381</v>
      </c>
      <c r="E284" s="138">
        <v>9337.7000000000007</v>
      </c>
      <c r="F284" s="172"/>
      <c r="G284" s="134"/>
      <c r="H284" s="172"/>
      <c r="I284" s="134"/>
      <c r="J284" s="135"/>
      <c r="K284" s="134"/>
      <c r="L284" s="135"/>
      <c r="M284" s="183"/>
      <c r="O284" s="138">
        <f t="shared" si="41"/>
        <v>11298.617</v>
      </c>
    </row>
    <row r="285" spans="3:15" s="130" customFormat="1" x14ac:dyDescent="0.25">
      <c r="C285" s="145"/>
      <c r="D285" s="164" t="s">
        <v>482</v>
      </c>
      <c r="E285" s="138">
        <v>6869.28</v>
      </c>
      <c r="F285" s="172"/>
      <c r="G285" s="134"/>
      <c r="H285" s="172"/>
      <c r="I285" s="134"/>
      <c r="J285" s="135"/>
      <c r="K285" s="134"/>
      <c r="L285" s="135"/>
      <c r="M285" s="183"/>
      <c r="O285" s="138">
        <f t="shared" si="41"/>
        <v>8311.8287999999993</v>
      </c>
    </row>
    <row r="286" spans="3:15" s="130" customFormat="1" x14ac:dyDescent="0.25">
      <c r="C286" s="145"/>
      <c r="D286" s="164" t="s">
        <v>383</v>
      </c>
      <c r="E286" s="138">
        <v>10639.2</v>
      </c>
      <c r="F286" s="172"/>
      <c r="G286" s="134"/>
      <c r="H286" s="172"/>
      <c r="I286" s="134"/>
      <c r="J286" s="135"/>
      <c r="K286" s="134"/>
      <c r="L286" s="135"/>
      <c r="M286" s="183">
        <f>+G286+E279+I286+K286</f>
        <v>3424.1499999999996</v>
      </c>
      <c r="O286" s="138">
        <f t="shared" si="41"/>
        <v>12873.432000000001</v>
      </c>
    </row>
    <row r="287" spans="3:15" s="130" customFormat="1" x14ac:dyDescent="0.25">
      <c r="C287" s="145"/>
      <c r="D287" s="164" t="s">
        <v>384</v>
      </c>
      <c r="E287" s="138">
        <v>3368.64</v>
      </c>
      <c r="F287" s="172"/>
      <c r="G287" s="134"/>
      <c r="H287" s="172"/>
      <c r="I287" s="134"/>
      <c r="J287" s="135"/>
      <c r="K287" s="134"/>
      <c r="L287" s="135"/>
      <c r="M287" s="183">
        <f>+G287+E286+I287+K287</f>
        <v>10639.2</v>
      </c>
      <c r="O287" s="138">
        <f t="shared" si="41"/>
        <v>4076.0543999999995</v>
      </c>
    </row>
    <row r="288" spans="3:15" s="130" customFormat="1" x14ac:dyDescent="0.25">
      <c r="C288" s="145"/>
      <c r="D288" s="164" t="s">
        <v>385</v>
      </c>
      <c r="E288" s="138">
        <v>69019.19</v>
      </c>
      <c r="F288" s="172"/>
      <c r="G288" s="134"/>
      <c r="H288" s="172"/>
      <c r="I288" s="134"/>
      <c r="J288" s="135"/>
      <c r="K288" s="134"/>
      <c r="L288" s="135"/>
      <c r="M288" s="183">
        <f>+G288+E287+I288+K288</f>
        <v>3368.64</v>
      </c>
      <c r="O288" s="138">
        <f t="shared" si="41"/>
        <v>83513.219899999996</v>
      </c>
    </row>
    <row r="289" spans="1:15" s="130" customFormat="1" x14ac:dyDescent="0.25">
      <c r="C289" s="145"/>
      <c r="D289" s="164" t="s">
        <v>483</v>
      </c>
      <c r="E289" s="138">
        <v>13862.08</v>
      </c>
      <c r="F289" s="172"/>
      <c r="G289" s="134"/>
      <c r="H289" s="172"/>
      <c r="I289" s="134"/>
      <c r="J289" s="135"/>
      <c r="K289" s="134"/>
      <c r="L289" s="135"/>
      <c r="M289" s="183">
        <f>+G289+E288+I289+K289</f>
        <v>69019.19</v>
      </c>
      <c r="O289" s="138">
        <f t="shared" si="41"/>
        <v>16773.1168</v>
      </c>
    </row>
    <row r="290" spans="1:15" s="130" customFormat="1" x14ac:dyDescent="0.25">
      <c r="C290" s="145"/>
      <c r="D290" s="164" t="s">
        <v>484</v>
      </c>
      <c r="E290" s="138">
        <v>16995.78</v>
      </c>
      <c r="F290" s="172"/>
      <c r="G290" s="134"/>
      <c r="H290" s="172"/>
      <c r="I290" s="134"/>
      <c r="J290" s="135"/>
      <c r="K290" s="134"/>
      <c r="L290" s="135"/>
      <c r="M290" s="183">
        <f>+G290+E290+I290+K290</f>
        <v>16995.78</v>
      </c>
      <c r="O290" s="138">
        <f t="shared" si="41"/>
        <v>20564.893799999998</v>
      </c>
    </row>
    <row r="291" spans="1:15" s="130" customFormat="1" x14ac:dyDescent="0.25">
      <c r="C291" s="145"/>
      <c r="D291" s="164" t="s">
        <v>387</v>
      </c>
      <c r="E291" s="138">
        <v>14800</v>
      </c>
      <c r="F291" s="172"/>
      <c r="G291" s="134"/>
      <c r="H291" s="172"/>
      <c r="I291" s="134"/>
      <c r="J291" s="135"/>
      <c r="K291" s="134"/>
      <c r="L291" s="135"/>
      <c r="M291" s="183">
        <f>+G291+E291+I291+K291</f>
        <v>14800</v>
      </c>
      <c r="O291" s="138">
        <f t="shared" si="41"/>
        <v>17908</v>
      </c>
    </row>
    <row r="292" spans="1:15" s="130" customFormat="1" x14ac:dyDescent="0.25">
      <c r="C292" s="145"/>
      <c r="D292" s="145" t="s">
        <v>485</v>
      </c>
      <c r="E292" s="138">
        <v>103426.47</v>
      </c>
      <c r="F292" s="172"/>
      <c r="G292" s="134"/>
      <c r="H292" s="172"/>
      <c r="I292" s="134"/>
      <c r="J292" s="135"/>
      <c r="K292" s="134"/>
      <c r="L292" s="135"/>
      <c r="M292" s="183" t="e">
        <f>+G292+#REF!+I292+K292</f>
        <v>#REF!</v>
      </c>
      <c r="O292" s="138">
        <f t="shared" si="41"/>
        <v>125146.0287</v>
      </c>
    </row>
    <row r="293" spans="1:15" s="130" customFormat="1" x14ac:dyDescent="0.25">
      <c r="C293" s="145"/>
      <c r="D293" s="145" t="s">
        <v>486</v>
      </c>
      <c r="E293" s="138">
        <v>13419.12</v>
      </c>
      <c r="F293" s="172"/>
      <c r="G293" s="134"/>
      <c r="H293" s="172"/>
      <c r="I293" s="134"/>
      <c r="J293" s="135"/>
      <c r="K293" s="134"/>
      <c r="L293" s="135"/>
      <c r="M293" s="183" t="e">
        <f>+G293+#REF!+I293+K293</f>
        <v>#REF!</v>
      </c>
      <c r="O293" s="138">
        <f t="shared" si="41"/>
        <v>16237.135200000001</v>
      </c>
    </row>
    <row r="294" spans="1:15" s="130" customFormat="1" x14ac:dyDescent="0.25">
      <c r="C294" s="145"/>
      <c r="D294" s="145" t="s">
        <v>487</v>
      </c>
      <c r="E294" s="138">
        <v>20205.88</v>
      </c>
      <c r="F294" s="172"/>
      <c r="G294" s="134"/>
      <c r="H294" s="172"/>
      <c r="I294" s="134"/>
      <c r="J294" s="135"/>
      <c r="K294" s="134"/>
      <c r="L294" s="135"/>
      <c r="M294" s="183" t="e">
        <f>+G294+#REF!+I294+K294</f>
        <v>#REF!</v>
      </c>
      <c r="O294" s="138">
        <f t="shared" si="41"/>
        <v>24449.114799999999</v>
      </c>
    </row>
    <row r="295" spans="1:15" s="130" customFormat="1" x14ac:dyDescent="0.25">
      <c r="C295" s="145"/>
      <c r="D295" s="164" t="s">
        <v>389</v>
      </c>
      <c r="E295" s="138">
        <v>31453.360000000001</v>
      </c>
      <c r="F295" s="172"/>
      <c r="G295" s="134"/>
      <c r="H295" s="172"/>
      <c r="I295" s="134"/>
      <c r="J295" s="135"/>
      <c r="K295" s="134"/>
      <c r="L295" s="135"/>
      <c r="M295" s="183"/>
      <c r="O295" s="138">
        <f t="shared" si="41"/>
        <v>38058.565600000002</v>
      </c>
    </row>
    <row r="296" spans="1:15" s="130" customFormat="1" x14ac:dyDescent="0.25">
      <c r="C296" s="145"/>
      <c r="D296" s="164" t="s">
        <v>391</v>
      </c>
      <c r="E296" s="138">
        <v>11151.36</v>
      </c>
      <c r="F296" s="172"/>
      <c r="G296" s="134"/>
      <c r="H296" s="172"/>
      <c r="I296" s="134"/>
      <c r="J296" s="135"/>
      <c r="K296" s="134"/>
      <c r="L296" s="135"/>
      <c r="M296" s="183"/>
      <c r="O296" s="138">
        <f t="shared" si="41"/>
        <v>13493.1456</v>
      </c>
    </row>
    <row r="297" spans="1:15" s="130" customFormat="1" x14ac:dyDescent="0.25">
      <c r="C297" s="145"/>
      <c r="D297" s="164" t="s">
        <v>392</v>
      </c>
      <c r="E297" s="138">
        <v>6336</v>
      </c>
      <c r="F297" s="172"/>
      <c r="G297" s="134"/>
      <c r="H297" s="172"/>
      <c r="I297" s="134"/>
      <c r="J297" s="135"/>
      <c r="K297" s="134"/>
      <c r="L297" s="135"/>
      <c r="M297" s="183" t="e">
        <f>+G297+#REF!+I297+K297</f>
        <v>#REF!</v>
      </c>
      <c r="O297" s="138">
        <f t="shared" si="41"/>
        <v>7666.5599999999995</v>
      </c>
    </row>
    <row r="298" spans="1:15" s="130" customFormat="1" x14ac:dyDescent="0.25">
      <c r="C298" s="207"/>
      <c r="D298" s="213" t="s">
        <v>397</v>
      </c>
      <c r="E298" s="206">
        <v>31310</v>
      </c>
      <c r="F298" s="172"/>
      <c r="G298" s="134"/>
      <c r="H298" s="172"/>
      <c r="I298" s="134"/>
      <c r="J298" s="135"/>
      <c r="K298" s="134"/>
      <c r="L298" s="135"/>
      <c r="M298" s="183" t="e">
        <f>+G298+#REF!+I298+K298</f>
        <v>#REF!</v>
      </c>
      <c r="O298" s="138">
        <f t="shared" si="41"/>
        <v>37885.1</v>
      </c>
    </row>
    <row r="299" spans="1:15" s="130" customFormat="1" x14ac:dyDescent="0.25">
      <c r="C299" s="162" t="s">
        <v>58</v>
      </c>
      <c r="D299" s="162" t="s">
        <v>488</v>
      </c>
      <c r="E299" s="136">
        <v>80263.61</v>
      </c>
      <c r="F299" s="162"/>
      <c r="G299" s="183"/>
      <c r="H299" s="162"/>
      <c r="I299" s="183"/>
      <c r="J299" s="183"/>
      <c r="K299" s="183"/>
      <c r="L299" s="183"/>
      <c r="M299" s="183">
        <f>+G299+E299+I299+K299</f>
        <v>80263.61</v>
      </c>
      <c r="N299" s="192"/>
      <c r="O299" s="214">
        <f t="shared" si="41"/>
        <v>97118.968099999998</v>
      </c>
    </row>
    <row r="300" spans="1:15" s="130" customFormat="1" x14ac:dyDescent="0.25">
      <c r="C300" s="215" t="s">
        <v>489</v>
      </c>
      <c r="D300" s="215" t="s">
        <v>490</v>
      </c>
      <c r="E300" s="136">
        <v>-7455.19</v>
      </c>
      <c r="F300" s="215"/>
      <c r="G300" s="185"/>
      <c r="H300" s="215"/>
      <c r="I300" s="185"/>
      <c r="J300" s="185"/>
      <c r="K300" s="185"/>
      <c r="L300" s="185"/>
      <c r="M300" s="185"/>
      <c r="N300" s="216"/>
      <c r="O300" s="214">
        <f t="shared" si="41"/>
        <v>-9020.7798999999995</v>
      </c>
    </row>
    <row r="301" spans="1:15" s="221" customFormat="1" x14ac:dyDescent="0.25">
      <c r="A301" s="217"/>
      <c r="B301" s="118"/>
      <c r="C301" s="218" t="s">
        <v>399</v>
      </c>
      <c r="D301" s="164" t="s">
        <v>491</v>
      </c>
      <c r="E301" s="133">
        <v>6102</v>
      </c>
      <c r="F301" s="219"/>
      <c r="G301" s="219"/>
      <c r="H301" s="219"/>
      <c r="I301" s="219"/>
      <c r="J301" s="219"/>
      <c r="K301" s="219"/>
      <c r="L301" s="219"/>
      <c r="M301" s="219"/>
      <c r="N301" s="220"/>
      <c r="O301" s="138">
        <f t="shared" si="41"/>
        <v>7383.42</v>
      </c>
    </row>
    <row r="302" spans="1:15" s="221" customFormat="1" x14ac:dyDescent="0.25">
      <c r="A302" s="217"/>
      <c r="B302" s="118"/>
      <c r="C302" s="169"/>
      <c r="D302" s="164" t="s">
        <v>310</v>
      </c>
      <c r="E302" s="138">
        <v>22225</v>
      </c>
      <c r="F302" s="169"/>
      <c r="G302" s="169"/>
      <c r="H302" s="169"/>
      <c r="I302" s="169"/>
      <c r="J302" s="169"/>
      <c r="K302" s="169"/>
      <c r="L302" s="169"/>
      <c r="M302" s="169"/>
      <c r="N302" s="222"/>
      <c r="O302" s="138">
        <f t="shared" si="41"/>
        <v>26892.25</v>
      </c>
    </row>
    <row r="303" spans="1:15" s="221" customFormat="1" x14ac:dyDescent="0.25">
      <c r="A303" s="217"/>
      <c r="B303" s="118"/>
      <c r="C303" s="169"/>
      <c r="D303" s="164" t="s">
        <v>492</v>
      </c>
      <c r="E303" s="138">
        <v>102436.03</v>
      </c>
      <c r="F303" s="169"/>
      <c r="G303" s="169"/>
      <c r="H303" s="169"/>
      <c r="I303" s="169"/>
      <c r="J303" s="169"/>
      <c r="K303" s="169"/>
      <c r="L303" s="169"/>
      <c r="M303" s="169"/>
      <c r="N303" s="222"/>
      <c r="O303" s="138">
        <f t="shared" si="41"/>
        <v>123947.59629999999</v>
      </c>
    </row>
    <row r="304" spans="1:15" s="221" customFormat="1" x14ac:dyDescent="0.25">
      <c r="A304" s="217"/>
      <c r="B304" s="118"/>
      <c r="C304" s="223"/>
      <c r="D304" s="224" t="s">
        <v>493</v>
      </c>
      <c r="E304" s="206">
        <v>52206</v>
      </c>
      <c r="F304" s="223"/>
      <c r="G304" s="223"/>
      <c r="H304" s="223"/>
      <c r="I304" s="223"/>
      <c r="J304" s="223"/>
      <c r="K304" s="223"/>
      <c r="L304" s="223"/>
      <c r="M304" s="223"/>
      <c r="N304" s="225"/>
      <c r="O304" s="206">
        <f t="shared" si="41"/>
        <v>63169.259999999995</v>
      </c>
    </row>
    <row r="305" spans="3:15" s="130" customFormat="1" x14ac:dyDescent="0.25">
      <c r="C305" s="145" t="s">
        <v>14</v>
      </c>
      <c r="D305" s="226" t="s">
        <v>60</v>
      </c>
      <c r="E305" s="133">
        <v>34288.300000000003</v>
      </c>
      <c r="F305" s="172"/>
      <c r="G305" s="134">
        <v>16124.100000000002</v>
      </c>
      <c r="H305" s="172"/>
      <c r="I305" s="134">
        <v>30713.279999999999</v>
      </c>
      <c r="J305" s="135"/>
      <c r="K305" s="134"/>
      <c r="L305" s="135"/>
      <c r="M305" s="134">
        <f t="shared" ref="M305:M312" si="43">+G305+E305+I305+K305</f>
        <v>81125.680000000008</v>
      </c>
      <c r="O305" s="133">
        <f t="shared" si="41"/>
        <v>41488.843000000001</v>
      </c>
    </row>
    <row r="306" spans="3:15" s="130" customFormat="1" x14ac:dyDescent="0.25">
      <c r="C306" s="145"/>
      <c r="D306" s="164" t="s">
        <v>59</v>
      </c>
      <c r="E306" s="138">
        <v>84677.5</v>
      </c>
      <c r="F306" s="172"/>
      <c r="G306" s="134">
        <v>10634.460000000003</v>
      </c>
      <c r="H306" s="172"/>
      <c r="I306" s="134">
        <v>10429.120000000001</v>
      </c>
      <c r="J306" s="135"/>
      <c r="K306" s="134"/>
      <c r="L306" s="135"/>
      <c r="M306" s="183">
        <f t="shared" si="43"/>
        <v>105741.08</v>
      </c>
      <c r="O306" s="138">
        <f t="shared" si="41"/>
        <v>102459.77499999999</v>
      </c>
    </row>
    <row r="307" spans="3:15" s="130" customFormat="1" x14ac:dyDescent="0.25">
      <c r="C307" s="145"/>
      <c r="D307" s="164" t="s">
        <v>61</v>
      </c>
      <c r="E307" s="138">
        <v>58062.66</v>
      </c>
      <c r="F307" s="172"/>
      <c r="G307" s="134">
        <v>10854.120000000003</v>
      </c>
      <c r="H307" s="172"/>
      <c r="I307" s="134">
        <v>24111.360000000001</v>
      </c>
      <c r="J307" s="135"/>
      <c r="K307" s="134"/>
      <c r="L307" s="135"/>
      <c r="M307" s="183">
        <f t="shared" si="43"/>
        <v>93028.14</v>
      </c>
      <c r="O307" s="138">
        <f t="shared" si="41"/>
        <v>70255.818599999999</v>
      </c>
    </row>
    <row r="308" spans="3:15" s="130" customFormat="1" x14ac:dyDescent="0.25">
      <c r="C308" s="145"/>
      <c r="D308" s="137" t="s">
        <v>494</v>
      </c>
      <c r="E308" s="138">
        <v>81313.19</v>
      </c>
      <c r="F308" s="118"/>
      <c r="G308" s="134">
        <v>17469.600000000002</v>
      </c>
      <c r="H308" s="118"/>
      <c r="I308" s="134">
        <v>34781.18</v>
      </c>
      <c r="J308" s="135"/>
      <c r="K308" s="134"/>
      <c r="L308" s="135"/>
      <c r="M308" s="183">
        <f>+G308+E308+I308+K308</f>
        <v>133563.97</v>
      </c>
      <c r="N308" s="118"/>
      <c r="O308" s="138">
        <f t="shared" si="41"/>
        <v>98388.959900000002</v>
      </c>
    </row>
    <row r="309" spans="3:15" s="130" customFormat="1" x14ac:dyDescent="0.25">
      <c r="C309" s="145"/>
      <c r="D309" s="164" t="s">
        <v>62</v>
      </c>
      <c r="E309" s="138">
        <v>13925.14</v>
      </c>
      <c r="G309" s="134"/>
      <c r="H309" s="172"/>
      <c r="I309" s="134"/>
      <c r="J309" s="135"/>
      <c r="K309" s="134"/>
      <c r="L309" s="135"/>
      <c r="M309" s="183">
        <f t="shared" si="43"/>
        <v>13925.14</v>
      </c>
      <c r="O309" s="138">
        <f t="shared" si="41"/>
        <v>16849.419399999999</v>
      </c>
    </row>
    <row r="310" spans="3:15" s="130" customFormat="1" x14ac:dyDescent="0.25">
      <c r="C310" s="145"/>
      <c r="D310" s="164" t="s">
        <v>147</v>
      </c>
      <c r="E310" s="138">
        <v>16737.46</v>
      </c>
      <c r="G310" s="134"/>
      <c r="H310" s="172"/>
      <c r="I310" s="134"/>
      <c r="J310" s="135"/>
      <c r="K310" s="134"/>
      <c r="L310" s="135"/>
      <c r="M310" s="183">
        <f t="shared" si="43"/>
        <v>16737.46</v>
      </c>
      <c r="O310" s="138">
        <f t="shared" si="41"/>
        <v>20252.326599999997</v>
      </c>
    </row>
    <row r="311" spans="3:15" s="130" customFormat="1" x14ac:dyDescent="0.25">
      <c r="C311" s="145"/>
      <c r="D311" s="224" t="s">
        <v>148</v>
      </c>
      <c r="E311" s="206">
        <v>7313.19</v>
      </c>
      <c r="G311" s="184">
        <v>3008.3892000000005</v>
      </c>
      <c r="H311" s="172"/>
      <c r="I311" s="184">
        <v>9568</v>
      </c>
      <c r="J311" s="135"/>
      <c r="K311" s="184"/>
      <c r="L311" s="135"/>
      <c r="M311" s="183">
        <f t="shared" si="43"/>
        <v>19889.5792</v>
      </c>
      <c r="O311" s="206">
        <f t="shared" si="41"/>
        <v>8848.9598999999998</v>
      </c>
    </row>
    <row r="312" spans="3:15" s="130" customFormat="1" x14ac:dyDescent="0.25">
      <c r="C312" s="162" t="s">
        <v>13</v>
      </c>
      <c r="D312" s="164" t="s">
        <v>495</v>
      </c>
      <c r="E312" s="133">
        <v>10000.299999999999</v>
      </c>
      <c r="G312" s="134"/>
      <c r="H312" s="172"/>
      <c r="I312" s="134"/>
      <c r="J312" s="135"/>
      <c r="K312" s="134"/>
      <c r="L312" s="135"/>
      <c r="M312" s="183">
        <f t="shared" si="43"/>
        <v>10000.299999999999</v>
      </c>
      <c r="O312" s="133">
        <f t="shared" si="41"/>
        <v>12100.362999999999</v>
      </c>
    </row>
    <row r="313" spans="3:15" s="130" customFormat="1" x14ac:dyDescent="0.25">
      <c r="C313" s="145"/>
      <c r="D313" s="164" t="s">
        <v>496</v>
      </c>
      <c r="E313" s="138">
        <v>109120</v>
      </c>
      <c r="G313" s="134"/>
      <c r="H313" s="172"/>
      <c r="I313" s="134"/>
      <c r="J313" s="135"/>
      <c r="K313" s="134"/>
      <c r="L313" s="135"/>
      <c r="M313" s="183"/>
      <c r="O313" s="138">
        <f t="shared" ref="O313:O372" si="44">E313*1.21</f>
        <v>132035.19999999998</v>
      </c>
    </row>
    <row r="314" spans="3:15" s="130" customFormat="1" x14ac:dyDescent="0.25">
      <c r="C314" s="145"/>
      <c r="D314" s="164" t="s">
        <v>97</v>
      </c>
      <c r="E314" s="138">
        <v>69114.5</v>
      </c>
      <c r="G314" s="134">
        <v>10000</v>
      </c>
      <c r="H314" s="172"/>
      <c r="I314" s="134"/>
      <c r="J314" s="135"/>
      <c r="K314" s="134"/>
      <c r="L314" s="135"/>
      <c r="M314" s="183">
        <f>+G314+E314+I314+K314</f>
        <v>79114.5</v>
      </c>
      <c r="O314" s="138">
        <f t="shared" si="44"/>
        <v>83628.544999999998</v>
      </c>
    </row>
    <row r="315" spans="3:15" s="130" customFormat="1" x14ac:dyDescent="0.25">
      <c r="C315" s="145"/>
      <c r="D315" s="164" t="s">
        <v>497</v>
      </c>
      <c r="E315" s="138">
        <v>9208.3900000000012</v>
      </c>
      <c r="G315" s="134"/>
      <c r="H315" s="172"/>
      <c r="I315" s="134"/>
      <c r="J315" s="135"/>
      <c r="K315" s="134"/>
      <c r="L315" s="135"/>
      <c r="M315" s="183"/>
      <c r="O315" s="138">
        <f t="shared" si="44"/>
        <v>11142.151900000001</v>
      </c>
    </row>
    <row r="316" spans="3:15" s="130" customFormat="1" x14ac:dyDescent="0.25">
      <c r="C316" s="145"/>
      <c r="D316" s="164" t="s">
        <v>498</v>
      </c>
      <c r="E316" s="138">
        <v>4977.2000000000007</v>
      </c>
      <c r="G316" s="134">
        <v>15500</v>
      </c>
      <c r="H316" s="172"/>
      <c r="I316" s="134"/>
      <c r="J316" s="135"/>
      <c r="K316" s="134"/>
      <c r="L316" s="135"/>
      <c r="M316" s="183">
        <f>+G316+E316+I316+K316</f>
        <v>20477.2</v>
      </c>
      <c r="O316" s="138">
        <f t="shared" si="44"/>
        <v>6022.4120000000003</v>
      </c>
    </row>
    <row r="317" spans="3:15" s="130" customFormat="1" x14ac:dyDescent="0.25">
      <c r="C317" s="145"/>
      <c r="D317" s="164" t="s">
        <v>499</v>
      </c>
      <c r="E317" s="138">
        <v>10330.76</v>
      </c>
      <c r="G317" s="134"/>
      <c r="H317" s="172"/>
      <c r="I317" s="134"/>
      <c r="J317" s="135"/>
      <c r="K317" s="134"/>
      <c r="L317" s="135"/>
      <c r="M317" s="183"/>
      <c r="O317" s="138">
        <f t="shared" si="44"/>
        <v>12500.2196</v>
      </c>
    </row>
    <row r="318" spans="3:15" s="130" customFormat="1" x14ac:dyDescent="0.25">
      <c r="C318" s="145"/>
      <c r="D318" s="164" t="s">
        <v>500</v>
      </c>
      <c r="E318" s="138">
        <v>9997.5</v>
      </c>
      <c r="G318" s="134"/>
      <c r="H318" s="172"/>
      <c r="I318" s="134"/>
      <c r="J318" s="135"/>
      <c r="K318" s="134"/>
      <c r="L318" s="135"/>
      <c r="M318" s="183"/>
      <c r="O318" s="138">
        <f t="shared" si="44"/>
        <v>12096.975</v>
      </c>
    </row>
    <row r="319" spans="3:15" s="130" customFormat="1" x14ac:dyDescent="0.25">
      <c r="C319" s="145"/>
      <c r="D319" s="164" t="s">
        <v>501</v>
      </c>
      <c r="E319" s="138">
        <v>13330</v>
      </c>
      <c r="G319" s="134"/>
      <c r="H319" s="172"/>
      <c r="I319" s="134"/>
      <c r="J319" s="135"/>
      <c r="K319" s="134"/>
      <c r="L319" s="135"/>
      <c r="M319" s="183"/>
      <c r="O319" s="138">
        <f t="shared" si="44"/>
        <v>16129.3</v>
      </c>
    </row>
    <row r="320" spans="3:15" s="130" customFormat="1" x14ac:dyDescent="0.25">
      <c r="C320" s="145"/>
      <c r="D320" s="164" t="s">
        <v>104</v>
      </c>
      <c r="E320" s="138">
        <v>13268</v>
      </c>
      <c r="G320" s="134"/>
      <c r="H320" s="172"/>
      <c r="I320" s="134"/>
      <c r="J320" s="135"/>
      <c r="K320" s="134"/>
      <c r="L320" s="135"/>
      <c r="M320" s="183"/>
      <c r="O320" s="138">
        <f t="shared" si="44"/>
        <v>16054.279999999999</v>
      </c>
    </row>
    <row r="321" spans="3:15" s="130" customFormat="1" x14ac:dyDescent="0.25">
      <c r="C321" s="145"/>
      <c r="D321" s="148" t="s">
        <v>502</v>
      </c>
      <c r="E321" s="138">
        <v>5332</v>
      </c>
      <c r="G321" s="134"/>
      <c r="H321" s="172"/>
      <c r="I321" s="134"/>
      <c r="J321" s="135"/>
      <c r="K321" s="134"/>
      <c r="L321" s="135"/>
      <c r="M321" s="183"/>
      <c r="O321" s="138">
        <f t="shared" si="44"/>
        <v>6451.72</v>
      </c>
    </row>
    <row r="322" spans="3:15" s="130" customFormat="1" x14ac:dyDescent="0.25">
      <c r="C322" s="145"/>
      <c r="D322" s="164" t="s">
        <v>503</v>
      </c>
      <c r="E322" s="138">
        <v>4998.75</v>
      </c>
      <c r="G322" s="134"/>
      <c r="H322" s="172"/>
      <c r="I322" s="134"/>
      <c r="J322" s="135"/>
      <c r="K322" s="134"/>
      <c r="L322" s="135"/>
      <c r="M322" s="183"/>
      <c r="O322" s="138">
        <f t="shared" si="44"/>
        <v>6048.4875000000002</v>
      </c>
    </row>
    <row r="323" spans="3:15" s="130" customFormat="1" x14ac:dyDescent="0.25">
      <c r="C323" s="145"/>
      <c r="D323" s="164" t="s">
        <v>107</v>
      </c>
      <c r="E323" s="138">
        <v>102300</v>
      </c>
      <c r="G323" s="134"/>
      <c r="H323" s="172"/>
      <c r="I323" s="134"/>
      <c r="J323" s="135"/>
      <c r="K323" s="134"/>
      <c r="L323" s="135"/>
      <c r="M323" s="183"/>
      <c r="O323" s="138">
        <f t="shared" si="44"/>
        <v>123783</v>
      </c>
    </row>
    <row r="324" spans="3:15" s="130" customFormat="1" x14ac:dyDescent="0.25">
      <c r="C324" s="145"/>
      <c r="D324" s="164" t="s">
        <v>504</v>
      </c>
      <c r="E324" s="138">
        <v>28024.720000000001</v>
      </c>
      <c r="G324" s="134">
        <v>6200</v>
      </c>
      <c r="H324" s="172"/>
      <c r="I324" s="134"/>
      <c r="J324" s="135"/>
      <c r="K324" s="134"/>
      <c r="L324" s="135"/>
      <c r="M324" s="183">
        <f>+G324+E324+I324+K324</f>
        <v>34224.720000000001</v>
      </c>
      <c r="O324" s="138">
        <f t="shared" si="44"/>
        <v>33909.911200000002</v>
      </c>
    </row>
    <row r="325" spans="3:15" s="130" customFormat="1" x14ac:dyDescent="0.25">
      <c r="C325" s="145"/>
      <c r="D325" s="164" t="s">
        <v>257</v>
      </c>
      <c r="E325" s="138">
        <v>11005.619999999999</v>
      </c>
      <c r="G325" s="134"/>
      <c r="H325" s="172"/>
      <c r="I325" s="134"/>
      <c r="J325" s="135"/>
      <c r="K325" s="134"/>
      <c r="L325" s="135"/>
      <c r="M325" s="183">
        <f>+G325+E325+I325+K325</f>
        <v>11005.619999999999</v>
      </c>
      <c r="O325" s="138">
        <f t="shared" si="44"/>
        <v>13316.800199999998</v>
      </c>
    </row>
    <row r="326" spans="3:15" s="130" customFormat="1" x14ac:dyDescent="0.25">
      <c r="C326" s="145"/>
      <c r="D326" s="164" t="s">
        <v>258</v>
      </c>
      <c r="E326" s="138">
        <v>3000</v>
      </c>
      <c r="G326" s="134">
        <v>8525</v>
      </c>
      <c r="H326" s="172"/>
      <c r="I326" s="134"/>
      <c r="J326" s="135"/>
      <c r="K326" s="134"/>
      <c r="L326" s="135"/>
      <c r="M326" s="183">
        <f>+G326+E326+I326+K326</f>
        <v>11525</v>
      </c>
      <c r="O326" s="138">
        <f t="shared" si="44"/>
        <v>3630</v>
      </c>
    </row>
    <row r="327" spans="3:15" s="130" customFormat="1" x14ac:dyDescent="0.25">
      <c r="C327" s="145"/>
      <c r="D327" s="164" t="s">
        <v>505</v>
      </c>
      <c r="E327" s="138">
        <v>32464.149999999998</v>
      </c>
      <c r="G327" s="134"/>
      <c r="H327" s="172"/>
      <c r="I327" s="134"/>
      <c r="J327" s="135"/>
      <c r="K327" s="134"/>
      <c r="L327" s="135"/>
      <c r="M327" s="183"/>
      <c r="O327" s="138">
        <f t="shared" si="44"/>
        <v>39281.621499999994</v>
      </c>
    </row>
    <row r="328" spans="3:15" s="130" customFormat="1" x14ac:dyDescent="0.25">
      <c r="C328" s="145"/>
      <c r="D328" s="148" t="s">
        <v>506</v>
      </c>
      <c r="E328" s="138">
        <v>2883</v>
      </c>
      <c r="G328" s="134"/>
      <c r="H328" s="172"/>
      <c r="I328" s="134"/>
      <c r="J328" s="135"/>
      <c r="K328" s="134"/>
      <c r="L328" s="135"/>
      <c r="M328" s="183"/>
      <c r="O328" s="138">
        <f t="shared" si="44"/>
        <v>3488.43</v>
      </c>
    </row>
    <row r="329" spans="3:15" s="130" customFormat="1" x14ac:dyDescent="0.25">
      <c r="C329" s="145"/>
      <c r="D329" s="164" t="s">
        <v>507</v>
      </c>
      <c r="E329" s="138">
        <v>10107.709999999999</v>
      </c>
      <c r="G329" s="134"/>
      <c r="H329" s="172"/>
      <c r="I329" s="134"/>
      <c r="J329" s="135"/>
      <c r="K329" s="134"/>
      <c r="L329" s="135"/>
      <c r="M329" s="183"/>
      <c r="O329" s="138">
        <f t="shared" si="44"/>
        <v>12230.329099999999</v>
      </c>
    </row>
    <row r="330" spans="3:15" s="130" customFormat="1" x14ac:dyDescent="0.25">
      <c r="C330" s="145"/>
      <c r="D330" s="164" t="s">
        <v>508</v>
      </c>
      <c r="E330" s="138">
        <v>8615.35</v>
      </c>
      <c r="G330" s="134"/>
      <c r="H330" s="172"/>
      <c r="I330" s="134"/>
      <c r="J330" s="135"/>
      <c r="K330" s="134"/>
      <c r="L330" s="135"/>
      <c r="M330" s="183"/>
      <c r="O330" s="138">
        <f t="shared" si="44"/>
        <v>10424.5735</v>
      </c>
    </row>
    <row r="331" spans="3:15" s="130" customFormat="1" x14ac:dyDescent="0.25">
      <c r="C331" s="145"/>
      <c r="D331" s="164" t="s">
        <v>509</v>
      </c>
      <c r="E331" s="138">
        <v>8331.26</v>
      </c>
      <c r="G331" s="134"/>
      <c r="H331" s="172"/>
      <c r="I331" s="134"/>
      <c r="J331" s="135"/>
      <c r="K331" s="134"/>
      <c r="L331" s="135"/>
      <c r="M331" s="183"/>
      <c r="O331" s="138">
        <f t="shared" si="44"/>
        <v>10080.8246</v>
      </c>
    </row>
    <row r="332" spans="3:15" s="130" customFormat="1" x14ac:dyDescent="0.25">
      <c r="C332" s="145"/>
      <c r="D332" s="164" t="s">
        <v>259</v>
      </c>
      <c r="E332" s="138">
        <v>117000</v>
      </c>
      <c r="G332" s="134"/>
      <c r="H332" s="172"/>
      <c r="I332" s="134"/>
      <c r="J332" s="135"/>
      <c r="K332" s="134"/>
      <c r="L332" s="135"/>
      <c r="M332" s="183"/>
      <c r="O332" s="138">
        <f t="shared" si="44"/>
        <v>141570</v>
      </c>
    </row>
    <row r="333" spans="3:15" s="130" customFormat="1" x14ac:dyDescent="0.25">
      <c r="C333" s="145"/>
      <c r="D333" s="164" t="s">
        <v>510</v>
      </c>
      <c r="E333" s="138">
        <v>3627.9</v>
      </c>
      <c r="G333" s="134"/>
      <c r="H333" s="172"/>
      <c r="I333" s="134"/>
      <c r="J333" s="135"/>
      <c r="K333" s="134"/>
      <c r="L333" s="135"/>
      <c r="M333" s="183"/>
      <c r="O333" s="138">
        <f t="shared" si="44"/>
        <v>4389.759</v>
      </c>
    </row>
    <row r="334" spans="3:15" s="130" customFormat="1" x14ac:dyDescent="0.25">
      <c r="C334" s="145"/>
      <c r="D334" s="164" t="s">
        <v>511</v>
      </c>
      <c r="E334" s="138">
        <v>13330</v>
      </c>
      <c r="G334" s="134"/>
      <c r="H334" s="172"/>
      <c r="I334" s="134"/>
      <c r="J334" s="135"/>
      <c r="K334" s="134"/>
      <c r="L334" s="135"/>
      <c r="M334" s="183"/>
      <c r="O334" s="138">
        <f t="shared" si="44"/>
        <v>16129.3</v>
      </c>
    </row>
    <row r="335" spans="3:15" s="130" customFormat="1" x14ac:dyDescent="0.25">
      <c r="C335" s="145"/>
      <c r="D335" s="164" t="s">
        <v>512</v>
      </c>
      <c r="E335" s="138">
        <v>15662.75</v>
      </c>
      <c r="G335" s="134"/>
      <c r="H335" s="172"/>
      <c r="I335" s="134"/>
      <c r="J335" s="135"/>
      <c r="K335" s="134"/>
      <c r="L335" s="135"/>
      <c r="M335" s="183"/>
      <c r="O335" s="138">
        <f t="shared" si="44"/>
        <v>18951.927499999998</v>
      </c>
    </row>
    <row r="336" spans="3:15" s="130" customFormat="1" x14ac:dyDescent="0.25">
      <c r="C336" s="145"/>
      <c r="D336" s="164" t="s">
        <v>513</v>
      </c>
      <c r="E336" s="138">
        <v>18995.25</v>
      </c>
      <c r="G336" s="134"/>
      <c r="H336" s="172"/>
      <c r="I336" s="134"/>
      <c r="J336" s="135"/>
      <c r="K336" s="134"/>
      <c r="L336" s="135"/>
      <c r="M336" s="183"/>
      <c r="O336" s="138">
        <f t="shared" si="44"/>
        <v>22984.252499999999</v>
      </c>
    </row>
    <row r="337" spans="3:15" s="130" customFormat="1" x14ac:dyDescent="0.25">
      <c r="C337" s="145"/>
      <c r="D337" s="164" t="s">
        <v>262</v>
      </c>
      <c r="E337" s="138">
        <v>15499.980000000001</v>
      </c>
      <c r="G337" s="134">
        <v>5425</v>
      </c>
      <c r="H337" s="172"/>
      <c r="I337" s="134"/>
      <c r="J337" s="135"/>
      <c r="K337" s="134"/>
      <c r="L337" s="135"/>
      <c r="M337" s="183">
        <f>+G337+E337+I337+K337</f>
        <v>20924.980000000003</v>
      </c>
      <c r="O337" s="138">
        <f t="shared" si="44"/>
        <v>18754.9758</v>
      </c>
    </row>
    <row r="338" spans="3:15" s="130" customFormat="1" x14ac:dyDescent="0.25">
      <c r="C338" s="145"/>
      <c r="D338" s="164" t="s">
        <v>514</v>
      </c>
      <c r="E338" s="138">
        <v>8331.26</v>
      </c>
      <c r="G338" s="134"/>
      <c r="H338" s="172"/>
      <c r="I338" s="134"/>
      <c r="J338" s="135"/>
      <c r="K338" s="134"/>
      <c r="L338" s="135"/>
      <c r="M338" s="183"/>
      <c r="O338" s="138">
        <f t="shared" si="44"/>
        <v>10080.8246</v>
      </c>
    </row>
    <row r="339" spans="3:15" s="130" customFormat="1" x14ac:dyDescent="0.25">
      <c r="C339" s="145"/>
      <c r="D339" s="164" t="s">
        <v>515</v>
      </c>
      <c r="E339" s="138">
        <v>4804.99</v>
      </c>
      <c r="F339" s="172"/>
      <c r="G339" s="134"/>
      <c r="H339" s="172"/>
      <c r="I339" s="134"/>
      <c r="J339" s="135"/>
      <c r="K339" s="134"/>
      <c r="L339" s="135"/>
      <c r="M339" s="183">
        <f>+G339+E339+I339+K339</f>
        <v>4804.99</v>
      </c>
      <c r="O339" s="138">
        <f t="shared" si="44"/>
        <v>5814.0378999999994</v>
      </c>
    </row>
    <row r="340" spans="3:15" s="130" customFormat="1" x14ac:dyDescent="0.25">
      <c r="C340" s="145"/>
      <c r="D340" s="164" t="s">
        <v>516</v>
      </c>
      <c r="E340" s="138">
        <v>31056.86</v>
      </c>
      <c r="F340" s="172"/>
      <c r="G340" s="134"/>
      <c r="H340" s="172"/>
      <c r="I340" s="134"/>
      <c r="J340" s="135"/>
      <c r="K340" s="134"/>
      <c r="L340" s="135"/>
      <c r="M340" s="183"/>
      <c r="O340" s="138">
        <f t="shared" si="44"/>
        <v>37578.800600000002</v>
      </c>
    </row>
    <row r="341" spans="3:15" s="130" customFormat="1" x14ac:dyDescent="0.25">
      <c r="C341" s="145"/>
      <c r="D341" s="164" t="s">
        <v>517</v>
      </c>
      <c r="E341" s="138">
        <v>75000</v>
      </c>
      <c r="G341" s="134"/>
      <c r="H341" s="172"/>
      <c r="I341" s="134"/>
      <c r="J341" s="135"/>
      <c r="K341" s="134"/>
      <c r="L341" s="135"/>
      <c r="M341" s="183">
        <f>+G341+E341+I341+K341</f>
        <v>75000</v>
      </c>
      <c r="O341" s="138">
        <f t="shared" si="44"/>
        <v>90750</v>
      </c>
    </row>
    <row r="342" spans="3:15" s="130" customFormat="1" x14ac:dyDescent="0.25">
      <c r="C342" s="145"/>
      <c r="D342" s="164" t="s">
        <v>518</v>
      </c>
      <c r="E342" s="138">
        <v>3000</v>
      </c>
      <c r="G342" s="134"/>
      <c r="H342" s="172"/>
      <c r="I342" s="134"/>
      <c r="J342" s="135"/>
      <c r="K342" s="134"/>
      <c r="L342" s="135"/>
      <c r="M342" s="183"/>
      <c r="O342" s="138">
        <f t="shared" si="44"/>
        <v>3630</v>
      </c>
    </row>
    <row r="343" spans="3:15" s="130" customFormat="1" x14ac:dyDescent="0.25">
      <c r="C343" s="145"/>
      <c r="D343" s="164" t="s">
        <v>519</v>
      </c>
      <c r="E343" s="138">
        <v>4734.25</v>
      </c>
      <c r="G343" s="134"/>
      <c r="H343" s="172"/>
      <c r="I343" s="134"/>
      <c r="J343" s="135"/>
      <c r="K343" s="134"/>
      <c r="L343" s="135"/>
      <c r="M343" s="183"/>
      <c r="O343" s="138">
        <f t="shared" si="44"/>
        <v>5728.4425000000001</v>
      </c>
    </row>
    <row r="344" spans="3:15" s="130" customFormat="1" x14ac:dyDescent="0.25">
      <c r="C344" s="145"/>
      <c r="D344" s="164" t="s">
        <v>520</v>
      </c>
      <c r="E344" s="138">
        <v>5820.25</v>
      </c>
      <c r="G344" s="134"/>
      <c r="H344" s="172"/>
      <c r="I344" s="134"/>
      <c r="J344" s="135"/>
      <c r="K344" s="134"/>
      <c r="L344" s="135"/>
      <c r="M344" s="183"/>
      <c r="O344" s="138">
        <f t="shared" si="44"/>
        <v>7042.5024999999996</v>
      </c>
    </row>
    <row r="345" spans="3:15" s="130" customFormat="1" x14ac:dyDescent="0.25">
      <c r="C345" s="145"/>
      <c r="D345" s="164" t="s">
        <v>521</v>
      </c>
      <c r="E345" s="138">
        <v>13330</v>
      </c>
      <c r="G345" s="134"/>
      <c r="H345" s="172"/>
      <c r="I345" s="134"/>
      <c r="J345" s="135"/>
      <c r="K345" s="134"/>
      <c r="L345" s="135"/>
      <c r="M345" s="183"/>
      <c r="O345" s="138">
        <f t="shared" si="44"/>
        <v>16129.3</v>
      </c>
    </row>
    <row r="346" spans="3:15" s="130" customFormat="1" x14ac:dyDescent="0.25">
      <c r="C346" s="145"/>
      <c r="D346" s="164" t="s">
        <v>522</v>
      </c>
      <c r="E346" s="138">
        <v>29663.13</v>
      </c>
      <c r="G346" s="134"/>
      <c r="H346" s="172"/>
      <c r="I346" s="134"/>
      <c r="J346" s="135"/>
      <c r="K346" s="134"/>
      <c r="L346" s="135"/>
      <c r="M346" s="183"/>
      <c r="O346" s="138">
        <f t="shared" si="44"/>
        <v>35892.387300000002</v>
      </c>
    </row>
    <row r="347" spans="3:15" s="130" customFormat="1" x14ac:dyDescent="0.25">
      <c r="C347" s="145"/>
      <c r="D347" s="164" t="s">
        <v>523</v>
      </c>
      <c r="E347" s="138">
        <v>13330</v>
      </c>
      <c r="G347" s="134"/>
      <c r="H347" s="172"/>
      <c r="I347" s="134"/>
      <c r="J347" s="135"/>
      <c r="K347" s="134"/>
      <c r="L347" s="135"/>
      <c r="M347" s="183"/>
      <c r="O347" s="138">
        <f t="shared" si="44"/>
        <v>16129.3</v>
      </c>
    </row>
    <row r="348" spans="3:15" s="130" customFormat="1" x14ac:dyDescent="0.25">
      <c r="C348" s="145"/>
      <c r="D348" s="164" t="s">
        <v>524</v>
      </c>
      <c r="E348" s="138">
        <v>8331.26</v>
      </c>
      <c r="G348" s="134"/>
      <c r="H348" s="172"/>
      <c r="I348" s="134"/>
      <c r="J348" s="135"/>
      <c r="K348" s="134"/>
      <c r="L348" s="135"/>
      <c r="M348" s="183"/>
      <c r="O348" s="138">
        <f t="shared" si="44"/>
        <v>10080.8246</v>
      </c>
    </row>
    <row r="349" spans="3:15" s="130" customFormat="1" x14ac:dyDescent="0.25">
      <c r="C349" s="145"/>
      <c r="D349" s="164" t="s">
        <v>269</v>
      </c>
      <c r="E349" s="138">
        <v>920</v>
      </c>
      <c r="G349" s="134">
        <v>18000</v>
      </c>
      <c r="H349" s="172"/>
      <c r="I349" s="134"/>
      <c r="J349" s="135"/>
      <c r="K349" s="134"/>
      <c r="L349" s="135"/>
      <c r="M349" s="183">
        <f>+G349+E349+I349+K349</f>
        <v>18920</v>
      </c>
      <c r="O349" s="138">
        <f t="shared" si="44"/>
        <v>1113.2</v>
      </c>
    </row>
    <row r="350" spans="3:15" s="130" customFormat="1" x14ac:dyDescent="0.25">
      <c r="C350" s="145"/>
      <c r="D350" s="164" t="s">
        <v>525</v>
      </c>
      <c r="E350" s="138">
        <v>2790</v>
      </c>
      <c r="G350" s="134"/>
      <c r="H350" s="172"/>
      <c r="I350" s="134"/>
      <c r="J350" s="135"/>
      <c r="K350" s="134"/>
      <c r="L350" s="135"/>
      <c r="M350" s="183">
        <f>+G350+E350+I350+K350</f>
        <v>2790</v>
      </c>
      <c r="O350" s="138">
        <f t="shared" si="44"/>
        <v>3375.9</v>
      </c>
    </row>
    <row r="351" spans="3:15" s="130" customFormat="1" x14ac:dyDescent="0.25">
      <c r="C351" s="145"/>
      <c r="D351" s="164" t="s">
        <v>117</v>
      </c>
      <c r="E351" s="138">
        <v>24414.68</v>
      </c>
      <c r="G351" s="134"/>
      <c r="H351" s="172"/>
      <c r="I351" s="134"/>
      <c r="J351" s="135"/>
      <c r="K351" s="134"/>
      <c r="L351" s="135"/>
      <c r="M351" s="183">
        <f>+G351+E351+I351+K351</f>
        <v>24414.68</v>
      </c>
      <c r="O351" s="138">
        <f t="shared" si="44"/>
        <v>29541.7628</v>
      </c>
    </row>
    <row r="352" spans="3:15" s="130" customFormat="1" x14ac:dyDescent="0.25">
      <c r="C352" s="145"/>
      <c r="D352" s="164" t="s">
        <v>526</v>
      </c>
      <c r="E352" s="138">
        <v>13330</v>
      </c>
      <c r="G352" s="134"/>
      <c r="H352" s="172"/>
      <c r="I352" s="134"/>
      <c r="J352" s="135"/>
      <c r="K352" s="134"/>
      <c r="L352" s="135"/>
      <c r="M352" s="183"/>
      <c r="O352" s="138">
        <f t="shared" si="44"/>
        <v>16129.3</v>
      </c>
    </row>
    <row r="353" spans="3:15" s="130" customFormat="1" x14ac:dyDescent="0.25">
      <c r="C353" s="145"/>
      <c r="D353" s="164" t="s">
        <v>527</v>
      </c>
      <c r="E353" s="138">
        <v>3605.79</v>
      </c>
      <c r="G353" s="134"/>
      <c r="H353" s="172"/>
      <c r="I353" s="134"/>
      <c r="J353" s="135"/>
      <c r="K353" s="134"/>
      <c r="L353" s="135"/>
      <c r="M353" s="183">
        <f>+G353+E353+I353+K353</f>
        <v>3605.79</v>
      </c>
      <c r="O353" s="138">
        <f t="shared" si="44"/>
        <v>4363.0059000000001</v>
      </c>
    </row>
    <row r="354" spans="3:15" s="130" customFormat="1" x14ac:dyDescent="0.25">
      <c r="C354" s="145"/>
      <c r="D354" s="211" t="s">
        <v>118</v>
      </c>
      <c r="E354" s="138">
        <v>56041.650000000009</v>
      </c>
      <c r="G354" s="134"/>
      <c r="H354" s="172"/>
      <c r="I354" s="134"/>
      <c r="J354" s="135"/>
      <c r="K354" s="134"/>
      <c r="L354" s="135"/>
      <c r="M354" s="185">
        <f>+G354+E354+I354+K354</f>
        <v>56041.650000000009</v>
      </c>
      <c r="O354" s="138">
        <f t="shared" si="44"/>
        <v>67810.396500000003</v>
      </c>
    </row>
    <row r="355" spans="3:15" s="130" customFormat="1" x14ac:dyDescent="0.25">
      <c r="C355" s="145"/>
      <c r="D355" s="211" t="s">
        <v>528</v>
      </c>
      <c r="E355" s="138">
        <v>5334.32</v>
      </c>
      <c r="G355" s="186"/>
      <c r="H355" s="172"/>
      <c r="I355" s="134"/>
      <c r="J355" s="135"/>
      <c r="K355" s="134"/>
      <c r="L355" s="135"/>
      <c r="M355" s="227"/>
      <c r="O355" s="138">
        <f t="shared" si="44"/>
        <v>6454.5271999999995</v>
      </c>
    </row>
    <row r="356" spans="3:15" s="130" customFormat="1" x14ac:dyDescent="0.25">
      <c r="C356" s="145"/>
      <c r="D356" s="211" t="s">
        <v>529</v>
      </c>
      <c r="E356" s="138">
        <v>20542.53</v>
      </c>
      <c r="G356" s="186"/>
      <c r="H356" s="172"/>
      <c r="I356" s="134"/>
      <c r="J356" s="135"/>
      <c r="K356" s="134"/>
      <c r="L356" s="135"/>
      <c r="M356" s="227"/>
      <c r="O356" s="138">
        <f t="shared" si="44"/>
        <v>24856.461299999999</v>
      </c>
    </row>
    <row r="357" spans="3:15" s="130" customFormat="1" x14ac:dyDescent="0.25">
      <c r="C357" s="145"/>
      <c r="D357" s="211" t="s">
        <v>530</v>
      </c>
      <c r="E357" s="138">
        <v>13756.25</v>
      </c>
      <c r="G357" s="186"/>
      <c r="H357" s="172"/>
      <c r="I357" s="134"/>
      <c r="J357" s="135"/>
      <c r="K357" s="134"/>
      <c r="L357" s="135"/>
      <c r="M357" s="227"/>
      <c r="O357" s="138">
        <f t="shared" si="44"/>
        <v>16645.0625</v>
      </c>
    </row>
    <row r="358" spans="3:15" s="130" customFormat="1" x14ac:dyDescent="0.25">
      <c r="C358" s="145"/>
      <c r="D358" s="211" t="s">
        <v>272</v>
      </c>
      <c r="E358" s="138">
        <v>3534</v>
      </c>
      <c r="G358" s="186"/>
      <c r="H358" s="172"/>
      <c r="I358" s="134"/>
      <c r="J358" s="135"/>
      <c r="K358" s="134"/>
      <c r="L358" s="135"/>
      <c r="M358" s="186"/>
      <c r="O358" s="138">
        <f t="shared" si="44"/>
        <v>4276.1400000000003</v>
      </c>
    </row>
    <row r="359" spans="3:15" s="130" customFormat="1" x14ac:dyDescent="0.25">
      <c r="C359" s="145"/>
      <c r="D359" s="211" t="s">
        <v>531</v>
      </c>
      <c r="E359" s="138">
        <v>22327.75</v>
      </c>
      <c r="G359" s="186"/>
      <c r="H359" s="172"/>
      <c r="I359" s="134"/>
      <c r="J359" s="135"/>
      <c r="K359" s="134"/>
      <c r="L359" s="135"/>
      <c r="M359" s="186"/>
      <c r="O359" s="138">
        <f t="shared" si="44"/>
        <v>27016.577499999999</v>
      </c>
    </row>
    <row r="360" spans="3:15" s="130" customFormat="1" x14ac:dyDescent="0.25">
      <c r="C360" s="145"/>
      <c r="D360" s="211" t="s">
        <v>532</v>
      </c>
      <c r="E360" s="138">
        <v>6645.7</v>
      </c>
      <c r="G360" s="186"/>
      <c r="H360" s="172"/>
      <c r="I360" s="134"/>
      <c r="J360" s="135"/>
      <c r="K360" s="134"/>
      <c r="L360" s="135"/>
      <c r="M360" s="186"/>
      <c r="O360" s="138">
        <f t="shared" si="44"/>
        <v>8041.2969999999996</v>
      </c>
    </row>
    <row r="361" spans="3:15" s="130" customFormat="1" x14ac:dyDescent="0.25">
      <c r="C361" s="145"/>
      <c r="D361" s="148" t="s">
        <v>533</v>
      </c>
      <c r="E361" s="138">
        <v>5270</v>
      </c>
      <c r="G361" s="186"/>
      <c r="H361" s="172"/>
      <c r="I361" s="134"/>
      <c r="J361" s="135"/>
      <c r="K361" s="134"/>
      <c r="L361" s="135"/>
      <c r="M361" s="186"/>
      <c r="O361" s="138">
        <f t="shared" si="44"/>
        <v>6376.7</v>
      </c>
    </row>
    <row r="362" spans="3:15" s="130" customFormat="1" x14ac:dyDescent="0.25">
      <c r="C362" s="145"/>
      <c r="D362" s="211" t="s">
        <v>534</v>
      </c>
      <c r="E362" s="138">
        <v>9085.0099999999984</v>
      </c>
      <c r="G362" s="186"/>
      <c r="H362" s="172"/>
      <c r="I362" s="134"/>
      <c r="J362" s="135"/>
      <c r="K362" s="134"/>
      <c r="L362" s="135"/>
      <c r="M362" s="186"/>
      <c r="O362" s="138">
        <f t="shared" si="44"/>
        <v>10992.862099999998</v>
      </c>
    </row>
    <row r="363" spans="3:15" s="130" customFormat="1" x14ac:dyDescent="0.25">
      <c r="C363" s="145"/>
      <c r="D363" s="211" t="s">
        <v>535</v>
      </c>
      <c r="E363" s="138">
        <v>13330</v>
      </c>
      <c r="G363" s="186"/>
      <c r="H363" s="172"/>
      <c r="I363" s="134"/>
      <c r="J363" s="135"/>
      <c r="K363" s="134"/>
      <c r="L363" s="135"/>
      <c r="M363" s="186"/>
      <c r="O363" s="138">
        <f t="shared" si="44"/>
        <v>16129.3</v>
      </c>
    </row>
    <row r="364" spans="3:15" s="130" customFormat="1" x14ac:dyDescent="0.25">
      <c r="C364" s="145"/>
      <c r="D364" s="211" t="s">
        <v>125</v>
      </c>
      <c r="E364" s="138">
        <v>17391</v>
      </c>
      <c r="G364" s="186"/>
      <c r="H364" s="172"/>
      <c r="I364" s="134"/>
      <c r="J364" s="135"/>
      <c r="K364" s="134"/>
      <c r="L364" s="135"/>
      <c r="M364" s="186"/>
      <c r="O364" s="138">
        <f t="shared" si="44"/>
        <v>21043.11</v>
      </c>
    </row>
    <row r="365" spans="3:15" s="130" customFormat="1" x14ac:dyDescent="0.25">
      <c r="C365" s="145"/>
      <c r="D365" s="211" t="s">
        <v>536</v>
      </c>
      <c r="E365" s="138">
        <v>2480</v>
      </c>
      <c r="G365" s="186"/>
      <c r="H365" s="172"/>
      <c r="I365" s="134"/>
      <c r="J365" s="135"/>
      <c r="K365" s="134"/>
      <c r="L365" s="135"/>
      <c r="M365" s="186"/>
      <c r="O365" s="138">
        <f t="shared" si="44"/>
        <v>3000.7999999999997</v>
      </c>
    </row>
    <row r="366" spans="3:15" s="130" customFormat="1" x14ac:dyDescent="0.25">
      <c r="C366" s="145"/>
      <c r="D366" s="211" t="s">
        <v>537</v>
      </c>
      <c r="E366" s="138">
        <v>21661.25</v>
      </c>
      <c r="G366" s="186"/>
      <c r="H366" s="172"/>
      <c r="I366" s="134"/>
      <c r="J366" s="135"/>
      <c r="K366" s="134"/>
      <c r="L366" s="135"/>
      <c r="M366" s="186"/>
      <c r="O366" s="138">
        <f t="shared" si="44"/>
        <v>26210.112499999999</v>
      </c>
    </row>
    <row r="367" spans="3:15" s="130" customFormat="1" x14ac:dyDescent="0.25">
      <c r="C367" s="145"/>
      <c r="D367" s="148" t="s">
        <v>538</v>
      </c>
      <c r="E367" s="138">
        <v>8560.65</v>
      </c>
      <c r="G367" s="186"/>
      <c r="H367" s="172"/>
      <c r="I367" s="134"/>
      <c r="J367" s="135"/>
      <c r="K367" s="134"/>
      <c r="L367" s="135"/>
      <c r="M367" s="186"/>
      <c r="O367" s="138">
        <f t="shared" si="44"/>
        <v>10358.386499999999</v>
      </c>
    </row>
    <row r="368" spans="3:15" s="130" customFormat="1" x14ac:dyDescent="0.25">
      <c r="C368" s="145"/>
      <c r="D368" s="211" t="s">
        <v>539</v>
      </c>
      <c r="E368" s="138">
        <v>5000.01</v>
      </c>
      <c r="G368" s="186"/>
      <c r="H368" s="172"/>
      <c r="I368" s="134"/>
      <c r="J368" s="135"/>
      <c r="K368" s="134"/>
      <c r="L368" s="135"/>
      <c r="M368" s="186"/>
      <c r="O368" s="138">
        <f t="shared" si="44"/>
        <v>6050.0120999999999</v>
      </c>
    </row>
    <row r="369" spans="2:16" s="130" customFormat="1" x14ac:dyDescent="0.25">
      <c r="C369" s="145"/>
      <c r="D369" s="211" t="s">
        <v>282</v>
      </c>
      <c r="E369" s="138">
        <v>37858.75</v>
      </c>
      <c r="G369" s="186"/>
      <c r="H369" s="172"/>
      <c r="I369" s="134"/>
      <c r="J369" s="135"/>
      <c r="K369" s="134"/>
      <c r="L369" s="135"/>
      <c r="M369" s="186"/>
      <c r="O369" s="138">
        <f t="shared" si="44"/>
        <v>45809.087500000001</v>
      </c>
    </row>
    <row r="370" spans="2:16" s="130" customFormat="1" x14ac:dyDescent="0.25">
      <c r="C370" s="145"/>
      <c r="D370" s="211" t="s">
        <v>540</v>
      </c>
      <c r="E370" s="138">
        <v>23100</v>
      </c>
      <c r="G370" s="186"/>
      <c r="H370" s="172"/>
      <c r="I370" s="134"/>
      <c r="J370" s="135"/>
      <c r="K370" s="134"/>
      <c r="L370" s="135"/>
      <c r="M370" s="186"/>
      <c r="O370" s="138">
        <f t="shared" si="44"/>
        <v>27951</v>
      </c>
    </row>
    <row r="371" spans="2:16" s="130" customFormat="1" x14ac:dyDescent="0.25">
      <c r="C371" s="145"/>
      <c r="D371" s="211" t="s">
        <v>541</v>
      </c>
      <c r="E371" s="138">
        <v>15662.75</v>
      </c>
      <c r="G371" s="186"/>
      <c r="H371" s="172"/>
      <c r="I371" s="134"/>
      <c r="J371" s="135"/>
      <c r="K371" s="134"/>
      <c r="L371" s="135"/>
      <c r="M371" s="186"/>
      <c r="O371" s="138">
        <f t="shared" si="44"/>
        <v>18951.927499999998</v>
      </c>
    </row>
    <row r="372" spans="2:16" s="172" customFormat="1" x14ac:dyDescent="0.25">
      <c r="C372" s="207"/>
      <c r="D372" s="228" t="s">
        <v>542</v>
      </c>
      <c r="E372" s="206">
        <v>15329.5</v>
      </c>
      <c r="G372" s="186"/>
      <c r="I372" s="134"/>
      <c r="J372" s="135"/>
      <c r="K372" s="134"/>
      <c r="L372" s="135"/>
      <c r="M372" s="186"/>
      <c r="O372" s="206">
        <f t="shared" si="44"/>
        <v>18548.695</v>
      </c>
    </row>
    <row r="373" spans="2:16" x14ac:dyDescent="0.25">
      <c r="C373" s="229"/>
      <c r="D373" s="229"/>
      <c r="E373" s="150"/>
      <c r="G373" s="151"/>
      <c r="I373" s="151"/>
      <c r="J373" s="152"/>
      <c r="K373" s="151"/>
      <c r="L373" s="152"/>
      <c r="M373" s="151"/>
    </row>
    <row r="374" spans="2:16" ht="13" x14ac:dyDescent="0.3">
      <c r="C374" s="153" t="s">
        <v>543</v>
      </c>
      <c r="D374" s="154"/>
      <c r="E374" s="230">
        <f t="shared" ref="E374:O374" si="45">SUM(E183:E372)</f>
        <v>3277014.959999999</v>
      </c>
      <c r="F374" s="230">
        <f t="shared" si="45"/>
        <v>0</v>
      </c>
      <c r="G374" s="230">
        <f t="shared" si="45"/>
        <v>222178.72295000005</v>
      </c>
      <c r="H374" s="230">
        <f t="shared" si="45"/>
        <v>0</v>
      </c>
      <c r="I374" s="230">
        <f t="shared" si="45"/>
        <v>119832.43</v>
      </c>
      <c r="J374" s="230">
        <f t="shared" si="45"/>
        <v>0</v>
      </c>
      <c r="K374" s="230">
        <f t="shared" si="45"/>
        <v>0</v>
      </c>
      <c r="L374" s="230">
        <f t="shared" si="45"/>
        <v>0</v>
      </c>
      <c r="M374" s="230" t="e">
        <f t="shared" si="45"/>
        <v>#REF!</v>
      </c>
      <c r="N374" s="230">
        <f t="shared" si="45"/>
        <v>0</v>
      </c>
      <c r="O374" s="230">
        <f t="shared" si="45"/>
        <v>3965188.1015999983</v>
      </c>
      <c r="P374" s="166"/>
    </row>
    <row r="375" spans="2:16" x14ac:dyDescent="0.25">
      <c r="E375" s="151"/>
      <c r="G375" s="151"/>
      <c r="I375" s="151"/>
      <c r="J375" s="152"/>
      <c r="K375" s="151"/>
      <c r="L375" s="152"/>
      <c r="M375" s="151"/>
    </row>
    <row r="376" spans="2:16" ht="13.5" thickBot="1" x14ac:dyDescent="0.35">
      <c r="E376" s="106" t="s">
        <v>5</v>
      </c>
      <c r="G376" s="106" t="s">
        <v>5</v>
      </c>
      <c r="I376" s="175" t="s">
        <v>5</v>
      </c>
      <c r="J376" s="128"/>
      <c r="K376" s="175" t="s">
        <v>5</v>
      </c>
      <c r="L376" s="128"/>
      <c r="M376" s="156" t="s">
        <v>5</v>
      </c>
      <c r="O376" s="106" t="s">
        <v>544</v>
      </c>
      <c r="P376" s="106" t="s">
        <v>545</v>
      </c>
    </row>
    <row r="377" spans="2:16" x14ac:dyDescent="0.25">
      <c r="B377" s="231"/>
      <c r="C377" s="232"/>
      <c r="D377" s="232"/>
      <c r="E377" s="233"/>
      <c r="G377" s="234"/>
      <c r="I377" s="235"/>
      <c r="J377" s="135"/>
      <c r="K377" s="235"/>
      <c r="L377" s="135"/>
      <c r="M377" s="235"/>
    </row>
    <row r="378" spans="2:16" ht="13" x14ac:dyDescent="0.3">
      <c r="B378" s="236"/>
      <c r="C378" s="153" t="s">
        <v>9</v>
      </c>
      <c r="D378" s="154"/>
      <c r="E378" s="237">
        <f>E30+E58+E78+E91+E111+E123+E138+E148+E178+E374</f>
        <v>6154481.3699999992</v>
      </c>
      <c r="F378" s="237" t="e">
        <f ca="1">F30+F58+F78+F91+F111+F123+#REF!+F138+F148+#REF!+F178+F374</f>
        <v>#REF!</v>
      </c>
      <c r="G378" s="237" t="e">
        <f ca="1">G30+G58+G78+G91+G111+G123+#REF!+G138+G148+#REF!+G178+G374</f>
        <v>#REF!</v>
      </c>
      <c r="H378" s="237" t="e">
        <f ca="1">H30+H58+H78+H91+H111+H123+#REF!+H138+H148+#REF!+H178+H374</f>
        <v>#REF!</v>
      </c>
      <c r="I378" s="237" t="e">
        <f ca="1">I30+I58+I78+I91+I111+I123+#REF!+I138+I148+#REF!+I178+I374</f>
        <v>#REF!</v>
      </c>
      <c r="J378" s="237" t="e">
        <f ca="1">J30+J58+J78+J91+J111+J123+#REF!+J138+J148+#REF!+J178+J374</f>
        <v>#REF!</v>
      </c>
      <c r="K378" s="237" t="e">
        <f ca="1">K30+K58+K78+K91+K111+K123+#REF!+K138+K148+#REF!+K178+K374</f>
        <v>#REF!</v>
      </c>
      <c r="L378" s="237" t="e">
        <f ca="1">L30+L58+L78+L91+L111+L123+#REF!+L138+L148+#REF!+L178+L374</f>
        <v>#REF!</v>
      </c>
      <c r="M378" s="237" t="e">
        <f ca="1">M30+M58+M78+M91+M111+M123+#REF!+M138+M148+#REF!+M178+M374</f>
        <v>#REF!</v>
      </c>
      <c r="N378" s="237" t="e">
        <f ca="1">N30+N58+N78+N91+N111+N123+#REF!+N138+N148+#REF!+N178+N374</f>
        <v>#REF!</v>
      </c>
      <c r="O378" s="237">
        <f ca="1">O30+O58+O78+O91+O111+O123+O138+O148+O178+O374</f>
        <v>7446922.4576999983</v>
      </c>
      <c r="P378" s="237">
        <v>7446920.3300000001</v>
      </c>
    </row>
    <row r="379" spans="2:16" x14ac:dyDescent="0.25">
      <c r="E379" s="238"/>
      <c r="O379" s="122" t="s">
        <v>546</v>
      </c>
    </row>
    <row r="380" spans="2:16" x14ac:dyDescent="0.25">
      <c r="E380" s="238"/>
      <c r="G380" s="238"/>
      <c r="I380" s="238"/>
      <c r="J380" s="239"/>
      <c r="K380" s="238"/>
      <c r="L380" s="239"/>
      <c r="M380" s="238"/>
      <c r="O380" s="166">
        <f ca="1">O378-P378</f>
        <v>2.1276999982073903</v>
      </c>
    </row>
    <row r="381" spans="2:16" ht="14.5" x14ac:dyDescent="0.35">
      <c r="E381" s="240"/>
      <c r="G381" s="240"/>
      <c r="I381" s="240"/>
      <c r="J381" s="241"/>
      <c r="K381" s="240"/>
      <c r="L381" s="241"/>
      <c r="M381" s="240"/>
    </row>
    <row r="382" spans="2:16" x14ac:dyDescent="0.25">
      <c r="E382" s="238"/>
      <c r="G382" s="238"/>
      <c r="I382" s="238"/>
      <c r="J382" s="239"/>
      <c r="K382" s="238"/>
      <c r="L382" s="239"/>
      <c r="M382" s="23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B305"/>
  <sheetViews>
    <sheetView showGridLines="0" showZeros="0" zoomScale="85" zoomScaleNormal="85" zoomScalePageLayoutView="85" workbookViewId="0">
      <selection activeCell="C1" sqref="C1"/>
    </sheetView>
  </sheetViews>
  <sheetFormatPr baseColWidth="10" defaultColWidth="11.453125" defaultRowHeight="12.5" x14ac:dyDescent="0.25"/>
  <cols>
    <col min="1" max="2" width="1.453125" style="1" customWidth="1"/>
    <col min="3" max="3" width="20.81640625" style="1" customWidth="1"/>
    <col min="4" max="4" width="41" style="1" bestFit="1" customWidth="1"/>
    <col min="5" max="5" width="13.453125" style="3" bestFit="1" customWidth="1"/>
    <col min="6" max="6" width="13.453125" style="1" bestFit="1" customWidth="1"/>
    <col min="7" max="9" width="3.36328125" style="1" customWidth="1"/>
    <col min="10" max="10" width="4" style="1" customWidth="1"/>
    <col min="11" max="11" width="11.453125" style="1"/>
    <col min="12" max="12" width="12" style="1" bestFit="1" customWidth="1"/>
    <col min="13" max="16384" width="11.453125" style="1"/>
  </cols>
  <sheetData>
    <row r="1" spans="3:15" ht="19.5" customHeight="1" x14ac:dyDescent="0.4">
      <c r="C1" s="2" t="s">
        <v>0</v>
      </c>
      <c r="D1" s="2"/>
      <c r="E1" s="4"/>
    </row>
    <row r="2" spans="3:15" ht="23" x14ac:dyDescent="0.4">
      <c r="C2" s="2" t="s">
        <v>63</v>
      </c>
      <c r="D2" s="2"/>
      <c r="E2" s="4"/>
    </row>
    <row r="3" spans="3:15" ht="5.25" customHeight="1" x14ac:dyDescent="0.4">
      <c r="C3" s="5"/>
      <c r="D3" s="5"/>
      <c r="E3" s="4"/>
    </row>
    <row r="4" spans="3:15" ht="0.75" customHeight="1" x14ac:dyDescent="0.25">
      <c r="C4" s="6"/>
      <c r="D4" s="6"/>
      <c r="E4" s="7"/>
      <c r="F4" s="7"/>
      <c r="G4" s="7"/>
      <c r="H4" s="7"/>
      <c r="I4" s="7"/>
    </row>
    <row r="5" spans="3:15" ht="6" customHeight="1" x14ac:dyDescent="0.25"/>
    <row r="6" spans="3:15" ht="13" x14ac:dyDescent="0.3">
      <c r="C6" s="8" t="s">
        <v>1</v>
      </c>
      <c r="D6" s="8" t="s">
        <v>2</v>
      </c>
    </row>
    <row r="7" spans="3:15" ht="12.75" customHeight="1" x14ac:dyDescent="0.25"/>
    <row r="8" spans="3:15" ht="13" x14ac:dyDescent="0.3">
      <c r="C8" s="9" t="s">
        <v>3</v>
      </c>
      <c r="D8" s="9" t="s">
        <v>4</v>
      </c>
      <c r="E8" s="10" t="s">
        <v>5</v>
      </c>
      <c r="F8" s="10" t="s">
        <v>203</v>
      </c>
      <c r="L8" s="11"/>
      <c r="O8" s="12"/>
    </row>
    <row r="9" spans="3:15" x14ac:dyDescent="0.25">
      <c r="C9" s="13" t="s">
        <v>6</v>
      </c>
      <c r="D9" s="46" t="s">
        <v>8</v>
      </c>
      <c r="E9" s="60">
        <v>21720.959999999999</v>
      </c>
      <c r="F9" s="60">
        <f>E9*1.21</f>
        <v>26282.361599999997</v>
      </c>
      <c r="L9" s="11"/>
      <c r="O9" s="12"/>
    </row>
    <row r="10" spans="3:15" x14ac:dyDescent="0.25">
      <c r="C10" s="15"/>
      <c r="D10" s="47" t="s">
        <v>7</v>
      </c>
      <c r="E10" s="61">
        <v>160729.12</v>
      </c>
      <c r="F10" s="61">
        <f t="shared" ref="F10:F12" si="0">E10*1.21</f>
        <v>194482.2352</v>
      </c>
      <c r="L10" s="11"/>
      <c r="O10" s="12"/>
    </row>
    <row r="11" spans="3:15" ht="13" x14ac:dyDescent="0.3">
      <c r="C11" s="15"/>
      <c r="D11" s="47" t="s">
        <v>12</v>
      </c>
      <c r="E11" s="61">
        <v>159528.96000000002</v>
      </c>
      <c r="F11" s="61">
        <f t="shared" si="0"/>
        <v>193030.04160000003</v>
      </c>
      <c r="L11" s="11"/>
      <c r="O11" s="17"/>
    </row>
    <row r="12" spans="3:15" ht="13" x14ac:dyDescent="0.3">
      <c r="C12" s="18"/>
      <c r="D12" s="48" t="s">
        <v>9</v>
      </c>
      <c r="E12" s="62">
        <f>SUM(E9:E11)</f>
        <v>341979.04000000004</v>
      </c>
      <c r="F12" s="62">
        <f t="shared" si="0"/>
        <v>413794.63840000005</v>
      </c>
      <c r="L12" s="11"/>
      <c r="O12" s="12"/>
    </row>
    <row r="13" spans="3:15" hidden="1" x14ac:dyDescent="0.25">
      <c r="C13" s="13" t="s">
        <v>10</v>
      </c>
      <c r="D13" s="13"/>
      <c r="E13" s="63"/>
      <c r="O13" s="12"/>
    </row>
    <row r="14" spans="3:15" hidden="1" x14ac:dyDescent="0.25">
      <c r="C14" s="15"/>
      <c r="D14" s="15"/>
      <c r="E14" s="63"/>
      <c r="O14" s="12"/>
    </row>
    <row r="15" spans="3:15" hidden="1" x14ac:dyDescent="0.25">
      <c r="C15" s="15"/>
      <c r="D15" s="15"/>
      <c r="E15" s="63"/>
      <c r="O15" s="12"/>
    </row>
    <row r="16" spans="3:15" ht="13" hidden="1" x14ac:dyDescent="0.3">
      <c r="C16" s="18"/>
      <c r="D16" s="48" t="s">
        <v>9</v>
      </c>
      <c r="E16" s="62">
        <f>SUM(E13:E15)</f>
        <v>0</v>
      </c>
    </row>
    <row r="17" spans="3:12" x14ac:dyDescent="0.25">
      <c r="C17" s="13" t="s">
        <v>10</v>
      </c>
      <c r="D17" s="47" t="s">
        <v>74</v>
      </c>
      <c r="E17" s="61">
        <v>2232</v>
      </c>
      <c r="F17" s="61">
        <f t="shared" ref="F17:F19" si="1">E17*1.21</f>
        <v>2700.72</v>
      </c>
    </row>
    <row r="18" spans="3:12" x14ac:dyDescent="0.25">
      <c r="C18" s="15"/>
      <c r="D18" s="47" t="s">
        <v>75</v>
      </c>
      <c r="E18" s="61">
        <v>18576</v>
      </c>
      <c r="F18" s="61">
        <f t="shared" si="1"/>
        <v>22476.959999999999</v>
      </c>
    </row>
    <row r="19" spans="3:12" ht="13" x14ac:dyDescent="0.3">
      <c r="C19" s="18"/>
      <c r="D19" s="48" t="s">
        <v>9</v>
      </c>
      <c r="E19" s="62">
        <f>+E17+E18</f>
        <v>20808</v>
      </c>
      <c r="F19" s="62">
        <f t="shared" si="1"/>
        <v>25177.68</v>
      </c>
      <c r="L19" s="11"/>
    </row>
    <row r="20" spans="3:12" x14ac:dyDescent="0.25">
      <c r="C20" s="15" t="s">
        <v>13</v>
      </c>
      <c r="D20" s="47" t="s">
        <v>8</v>
      </c>
      <c r="E20" s="61">
        <v>31585.120000000003</v>
      </c>
      <c r="F20" s="61">
        <f t="shared" ref="F20:F24" si="2">E20*1.21</f>
        <v>38217.995200000005</v>
      </c>
      <c r="L20" s="21"/>
    </row>
    <row r="21" spans="3:12" x14ac:dyDescent="0.25">
      <c r="C21" s="15"/>
      <c r="D21" s="47" t="s">
        <v>69</v>
      </c>
      <c r="E21" s="61">
        <v>3100</v>
      </c>
      <c r="F21" s="61">
        <f t="shared" si="2"/>
        <v>3751</v>
      </c>
      <c r="L21" s="21"/>
    </row>
    <row r="22" spans="3:12" x14ac:dyDescent="0.25">
      <c r="C22" s="15"/>
      <c r="D22" s="47" t="s">
        <v>70</v>
      </c>
      <c r="E22" s="61">
        <v>98186.1</v>
      </c>
      <c r="F22" s="61">
        <f t="shared" si="2"/>
        <v>118805.181</v>
      </c>
      <c r="L22" s="21"/>
    </row>
    <row r="23" spans="3:12" x14ac:dyDescent="0.25">
      <c r="C23" s="15"/>
      <c r="D23" s="47" t="s">
        <v>71</v>
      </c>
      <c r="E23" s="61">
        <v>4994.1000000000004</v>
      </c>
      <c r="F23" s="61">
        <f t="shared" si="2"/>
        <v>6042.8609999999999</v>
      </c>
      <c r="L23" s="21"/>
    </row>
    <row r="24" spans="3:12" ht="13" x14ac:dyDescent="0.3">
      <c r="C24" s="18"/>
      <c r="D24" s="48" t="s">
        <v>9</v>
      </c>
      <c r="E24" s="62">
        <f>SUM(E20:E23)</f>
        <v>137865.32</v>
      </c>
      <c r="F24" s="62">
        <f t="shared" si="2"/>
        <v>166817.03719999999</v>
      </c>
      <c r="L24" s="11"/>
    </row>
    <row r="25" spans="3:12" x14ac:dyDescent="0.25">
      <c r="C25" s="15" t="s">
        <v>14</v>
      </c>
      <c r="D25" s="47" t="s">
        <v>72</v>
      </c>
      <c r="E25" s="61">
        <v>13514.259999999998</v>
      </c>
      <c r="F25" s="61">
        <f t="shared" ref="F25:F28" si="3">E25*1.21</f>
        <v>16352.254599999998</v>
      </c>
      <c r="L25" s="22"/>
    </row>
    <row r="26" spans="3:12" x14ac:dyDescent="0.25">
      <c r="C26" s="15"/>
      <c r="D26" s="47" t="s">
        <v>73</v>
      </c>
      <c r="E26" s="61">
        <v>7662.19</v>
      </c>
      <c r="F26" s="61">
        <f t="shared" si="3"/>
        <v>9271.2498999999989</v>
      </c>
      <c r="L26" s="11"/>
    </row>
    <row r="27" spans="3:12" x14ac:dyDescent="0.25">
      <c r="C27" s="15"/>
      <c r="D27" s="47" t="s">
        <v>69</v>
      </c>
      <c r="E27" s="61">
        <v>111572.23999999998</v>
      </c>
      <c r="F27" s="61">
        <f t="shared" si="3"/>
        <v>135002.41039999996</v>
      </c>
    </row>
    <row r="28" spans="3:12" ht="13" x14ac:dyDescent="0.3">
      <c r="C28" s="18"/>
      <c r="D28" s="48" t="s">
        <v>9</v>
      </c>
      <c r="E28" s="62">
        <f>+E25+E26+E27</f>
        <v>132748.68999999997</v>
      </c>
      <c r="F28" s="62">
        <f t="shared" si="3"/>
        <v>160625.91489999997</v>
      </c>
    </row>
    <row r="29" spans="3:12" ht="3.75" customHeight="1" x14ac:dyDescent="0.25">
      <c r="C29" s="15"/>
      <c r="E29" s="64"/>
    </row>
    <row r="30" spans="3:12" ht="13" x14ac:dyDescent="0.3">
      <c r="C30" s="24" t="s">
        <v>15</v>
      </c>
      <c r="D30" s="25"/>
      <c r="E30" s="62">
        <f>+E12+E16+E19+E24+E28</f>
        <v>633401.05000000005</v>
      </c>
      <c r="F30" s="62">
        <f t="shared" ref="F30" si="4">E30*1.21</f>
        <v>766415.27049999998</v>
      </c>
    </row>
    <row r="31" spans="3:12" ht="6.75" customHeight="1" x14ac:dyDescent="0.25">
      <c r="C31" s="15"/>
      <c r="E31" s="23"/>
    </row>
    <row r="32" spans="3:12" ht="13" x14ac:dyDescent="0.3">
      <c r="C32" s="93" t="s">
        <v>1</v>
      </c>
      <c r="D32" s="8" t="s">
        <v>16</v>
      </c>
    </row>
    <row r="33" spans="3:12" ht="4.5" customHeight="1" x14ac:dyDescent="0.25">
      <c r="C33" s="15"/>
    </row>
    <row r="34" spans="3:12" ht="13" x14ac:dyDescent="0.3">
      <c r="C34" s="9" t="s">
        <v>3</v>
      </c>
      <c r="D34" s="9" t="s">
        <v>4</v>
      </c>
      <c r="E34" s="10" t="s">
        <v>5</v>
      </c>
      <c r="F34" s="10" t="s">
        <v>203</v>
      </c>
    </row>
    <row r="35" spans="3:12" x14ac:dyDescent="0.25">
      <c r="C35" s="13" t="s">
        <v>6</v>
      </c>
      <c r="D35" s="51" t="s">
        <v>80</v>
      </c>
      <c r="E35" s="65">
        <v>8058.24</v>
      </c>
      <c r="F35" s="61">
        <f t="shared" ref="F35:F40" si="5">E35*1.21</f>
        <v>9750.4704000000002</v>
      </c>
    </row>
    <row r="36" spans="3:12" x14ac:dyDescent="0.25">
      <c r="C36" s="15"/>
      <c r="D36" s="52" t="s">
        <v>17</v>
      </c>
      <c r="E36" s="66">
        <v>127556.96000000002</v>
      </c>
      <c r="F36" s="61">
        <f t="shared" si="5"/>
        <v>154343.92160000003</v>
      </c>
    </row>
    <row r="37" spans="3:12" x14ac:dyDescent="0.25">
      <c r="C37" s="15"/>
      <c r="D37" s="52" t="s">
        <v>81</v>
      </c>
      <c r="E37" s="66">
        <v>62611.199999999997</v>
      </c>
      <c r="F37" s="61">
        <f t="shared" si="5"/>
        <v>75759.551999999996</v>
      </c>
    </row>
    <row r="38" spans="3:12" x14ac:dyDescent="0.25">
      <c r="C38" s="15"/>
      <c r="D38" s="52" t="s">
        <v>18</v>
      </c>
      <c r="E38" s="66">
        <v>25508.73</v>
      </c>
      <c r="F38" s="61">
        <f t="shared" si="5"/>
        <v>30865.563299999998</v>
      </c>
    </row>
    <row r="39" spans="3:12" x14ac:dyDescent="0.25">
      <c r="C39" s="15"/>
      <c r="D39" s="52" t="s">
        <v>82</v>
      </c>
      <c r="E39" s="66">
        <v>8092.8</v>
      </c>
      <c r="F39" s="61">
        <f t="shared" si="5"/>
        <v>9792.2880000000005</v>
      </c>
      <c r="L39" s="27"/>
    </row>
    <row r="40" spans="3:12" ht="13" x14ac:dyDescent="0.3">
      <c r="C40" s="18"/>
      <c r="D40" s="19" t="s">
        <v>9</v>
      </c>
      <c r="E40" s="67">
        <f>SUM(E35:E39)</f>
        <v>231827.93000000002</v>
      </c>
      <c r="F40" s="62">
        <f t="shared" si="5"/>
        <v>280511.7953</v>
      </c>
    </row>
    <row r="41" spans="3:12" x14ac:dyDescent="0.25">
      <c r="C41" s="13" t="s">
        <v>10</v>
      </c>
      <c r="D41" s="52" t="s">
        <v>84</v>
      </c>
      <c r="E41" s="66">
        <v>15033.600000000002</v>
      </c>
      <c r="F41" s="61">
        <f t="shared" ref="F41:F43" si="6">E41*1.21</f>
        <v>18190.656000000003</v>
      </c>
    </row>
    <row r="42" spans="3:12" x14ac:dyDescent="0.25">
      <c r="C42" s="15"/>
      <c r="D42" s="52" t="s">
        <v>85</v>
      </c>
      <c r="E42" s="66">
        <v>56160</v>
      </c>
      <c r="F42" s="61">
        <f t="shared" si="6"/>
        <v>67953.599999999991</v>
      </c>
    </row>
    <row r="43" spans="3:12" ht="13" x14ac:dyDescent="0.3">
      <c r="C43" s="18"/>
      <c r="D43" s="29" t="s">
        <v>9</v>
      </c>
      <c r="E43" s="67">
        <f>+SUM(E41:E41)+E42</f>
        <v>71193.600000000006</v>
      </c>
      <c r="F43" s="62">
        <f t="shared" si="6"/>
        <v>86144.256000000008</v>
      </c>
    </row>
    <row r="44" spans="3:12" x14ac:dyDescent="0.25">
      <c r="C44" s="13" t="s">
        <v>14</v>
      </c>
      <c r="D44" s="52" t="s">
        <v>83</v>
      </c>
      <c r="E44" s="66">
        <v>30242.840000000004</v>
      </c>
      <c r="F44" s="61">
        <f t="shared" ref="F44:F45" si="7">E44*1.21</f>
        <v>36593.8364</v>
      </c>
    </row>
    <row r="45" spans="3:12" ht="13" x14ac:dyDescent="0.3">
      <c r="C45" s="18"/>
      <c r="D45" s="29" t="s">
        <v>9</v>
      </c>
      <c r="E45" s="67">
        <f>+SUM(E44:E44)</f>
        <v>30242.840000000004</v>
      </c>
      <c r="F45" s="62">
        <f t="shared" si="7"/>
        <v>36593.8364</v>
      </c>
    </row>
    <row r="46" spans="3:12" x14ac:dyDescent="0.25">
      <c r="C46" s="13" t="s">
        <v>13</v>
      </c>
      <c r="D46" s="52" t="s">
        <v>76</v>
      </c>
      <c r="E46" s="66">
        <v>8853.6</v>
      </c>
      <c r="F46" s="61">
        <f t="shared" ref="F46:F53" si="8">E46*1.21</f>
        <v>10712.856</v>
      </c>
    </row>
    <row r="47" spans="3:12" x14ac:dyDescent="0.25">
      <c r="C47" s="15"/>
      <c r="D47" s="52" t="s">
        <v>17</v>
      </c>
      <c r="E47" s="66">
        <v>129399.94</v>
      </c>
      <c r="F47" s="61">
        <f t="shared" si="8"/>
        <v>156573.92739999999</v>
      </c>
    </row>
    <row r="48" spans="3:12" x14ac:dyDescent="0.25">
      <c r="C48" s="15"/>
      <c r="D48" s="52" t="s">
        <v>18</v>
      </c>
      <c r="E48" s="66">
        <v>30682.25</v>
      </c>
      <c r="F48" s="61">
        <f t="shared" si="8"/>
        <v>37125.522499999999</v>
      </c>
    </row>
    <row r="49" spans="3:6" x14ac:dyDescent="0.25">
      <c r="C49" s="15"/>
      <c r="D49" s="52" t="s">
        <v>20</v>
      </c>
      <c r="E49" s="66">
        <v>8114.65</v>
      </c>
      <c r="F49" s="61">
        <f t="shared" si="8"/>
        <v>9818.7264999999989</v>
      </c>
    </row>
    <row r="50" spans="3:6" x14ac:dyDescent="0.25">
      <c r="C50" s="15"/>
      <c r="D50" s="52" t="s">
        <v>77</v>
      </c>
      <c r="E50" s="66">
        <v>4838.22</v>
      </c>
      <c r="F50" s="61">
        <f t="shared" si="8"/>
        <v>5854.2462000000005</v>
      </c>
    </row>
    <row r="51" spans="3:6" x14ac:dyDescent="0.25">
      <c r="C51" s="15"/>
      <c r="D51" s="52" t="s">
        <v>78</v>
      </c>
      <c r="E51" s="66">
        <v>32.96</v>
      </c>
      <c r="F51" s="61">
        <f t="shared" si="8"/>
        <v>39.881599999999999</v>
      </c>
    </row>
    <row r="52" spans="3:6" x14ac:dyDescent="0.25">
      <c r="C52" s="15"/>
      <c r="D52" s="52" t="s">
        <v>79</v>
      </c>
      <c r="E52" s="66">
        <v>5031.97</v>
      </c>
      <c r="F52" s="61">
        <f t="shared" si="8"/>
        <v>6088.6837000000005</v>
      </c>
    </row>
    <row r="53" spans="3:6" ht="13" x14ac:dyDescent="0.3">
      <c r="C53" s="28"/>
      <c r="D53" s="29" t="s">
        <v>9</v>
      </c>
      <c r="E53" s="67">
        <f>+SUM(E46:E52)</f>
        <v>186953.59</v>
      </c>
      <c r="F53" s="62">
        <f t="shared" si="8"/>
        <v>226213.84389999998</v>
      </c>
    </row>
    <row r="54" spans="3:6" ht="7.5" customHeight="1" x14ac:dyDescent="0.25">
      <c r="C54" s="15"/>
      <c r="E54" s="68"/>
    </row>
    <row r="55" spans="3:6" ht="13" x14ac:dyDescent="0.3">
      <c r="C55" s="24" t="s">
        <v>21</v>
      </c>
      <c r="D55" s="25"/>
      <c r="E55" s="67">
        <f>+E40+E43+E45+E53</f>
        <v>520217.96000000008</v>
      </c>
      <c r="F55" s="62">
        <f t="shared" ref="F55" si="9">E55*1.21</f>
        <v>629463.73160000006</v>
      </c>
    </row>
    <row r="56" spans="3:6" ht="13" x14ac:dyDescent="0.3">
      <c r="C56" s="93" t="s">
        <v>1</v>
      </c>
      <c r="D56" s="8" t="s">
        <v>22</v>
      </c>
    </row>
    <row r="57" spans="3:6" ht="4.5" customHeight="1" x14ac:dyDescent="0.25">
      <c r="C57" s="15"/>
    </row>
    <row r="58" spans="3:6" ht="13" x14ac:dyDescent="0.3">
      <c r="C58" s="9" t="s">
        <v>3</v>
      </c>
      <c r="D58" s="9" t="s">
        <v>4</v>
      </c>
      <c r="E58" s="10" t="s">
        <v>5</v>
      </c>
      <c r="F58" s="10" t="s">
        <v>203</v>
      </c>
    </row>
    <row r="59" spans="3:6" x14ac:dyDescent="0.25">
      <c r="C59" s="14" t="s">
        <v>6</v>
      </c>
      <c r="D59" s="51" t="s">
        <v>23</v>
      </c>
      <c r="E59" s="69">
        <v>107830.43</v>
      </c>
      <c r="F59" s="61">
        <f t="shared" ref="F59:F65" si="10">E59*1.21</f>
        <v>130474.82029999999</v>
      </c>
    </row>
    <row r="60" spans="3:6" x14ac:dyDescent="0.25">
      <c r="C60" s="16"/>
      <c r="D60" s="52" t="s">
        <v>87</v>
      </c>
      <c r="E60" s="70">
        <v>59867.740000000005</v>
      </c>
      <c r="F60" s="61">
        <f t="shared" si="10"/>
        <v>72439.965400000001</v>
      </c>
    </row>
    <row r="61" spans="3:6" x14ac:dyDescent="0.25">
      <c r="C61" s="16"/>
      <c r="D61" s="52" t="s">
        <v>88</v>
      </c>
      <c r="E61" s="70">
        <v>7084.45</v>
      </c>
      <c r="F61" s="61">
        <f t="shared" si="10"/>
        <v>8572.1844999999994</v>
      </c>
    </row>
    <row r="62" spans="3:6" x14ac:dyDescent="0.25">
      <c r="C62" s="16"/>
      <c r="D62" s="52" t="s">
        <v>89</v>
      </c>
      <c r="E62" s="70">
        <v>5875.2</v>
      </c>
      <c r="F62" s="61">
        <f t="shared" si="10"/>
        <v>7108.9919999999993</v>
      </c>
    </row>
    <row r="63" spans="3:6" x14ac:dyDescent="0.25">
      <c r="C63" s="16"/>
      <c r="D63" s="52" t="s">
        <v>90</v>
      </c>
      <c r="E63" s="70">
        <v>18086.400000000001</v>
      </c>
      <c r="F63" s="61">
        <f t="shared" si="10"/>
        <v>21884.544000000002</v>
      </c>
    </row>
    <row r="64" spans="3:6" x14ac:dyDescent="0.25">
      <c r="C64" s="16"/>
      <c r="D64" s="52" t="s">
        <v>91</v>
      </c>
      <c r="E64" s="70">
        <v>241113.60000000003</v>
      </c>
      <c r="F64" s="61">
        <f t="shared" si="10"/>
        <v>291747.45600000001</v>
      </c>
    </row>
    <row r="65" spans="3:236" ht="13" x14ac:dyDescent="0.3">
      <c r="C65" s="28"/>
      <c r="D65" s="19" t="s">
        <v>9</v>
      </c>
      <c r="E65" s="71">
        <f>SUM(E59:E64)</f>
        <v>439857.82000000007</v>
      </c>
      <c r="F65" s="62">
        <f t="shared" si="10"/>
        <v>532227.96220000007</v>
      </c>
    </row>
    <row r="66" spans="3:236" x14ac:dyDescent="0.25">
      <c r="C66" s="14" t="s">
        <v>13</v>
      </c>
      <c r="D66" s="54" t="s">
        <v>86</v>
      </c>
      <c r="E66" s="69">
        <v>4433</v>
      </c>
      <c r="F66" s="61">
        <f t="shared" ref="F66:F68" si="11">E66*1.21</f>
        <v>5363.93</v>
      </c>
    </row>
    <row r="67" spans="3:236" x14ac:dyDescent="0.25">
      <c r="C67" s="16"/>
      <c r="D67" s="52" t="s">
        <v>22</v>
      </c>
      <c r="E67" s="70">
        <v>99123.189999999988</v>
      </c>
      <c r="F67" s="61">
        <f t="shared" si="11"/>
        <v>119939.05989999998</v>
      </c>
    </row>
    <row r="68" spans="3:236" ht="13" x14ac:dyDescent="0.3">
      <c r="C68" s="28"/>
      <c r="D68" s="19" t="s">
        <v>9</v>
      </c>
      <c r="E68" s="71">
        <f>SUM(E66:E67)</f>
        <v>103556.18999999999</v>
      </c>
      <c r="F68" s="62">
        <f t="shared" si="11"/>
        <v>125302.98989999999</v>
      </c>
    </row>
    <row r="69" spans="3:236" s="11" customFormat="1" ht="6.75" customHeight="1" x14ac:dyDescent="0.3">
      <c r="C69" s="39"/>
      <c r="D69" s="32"/>
      <c r="E69" s="72"/>
    </row>
    <row r="70" spans="3:236" ht="13" x14ac:dyDescent="0.3">
      <c r="C70" s="24" t="s">
        <v>24</v>
      </c>
      <c r="D70" s="25"/>
      <c r="E70" s="67">
        <f>+E65+E68</f>
        <v>543414.01</v>
      </c>
      <c r="F70" s="62">
        <f t="shared" ref="F70" si="12">E70*1.21</f>
        <v>657530.95209999999</v>
      </c>
    </row>
    <row r="71" spans="3:236" ht="6.75" customHeight="1" x14ac:dyDescent="0.25">
      <c r="C71" s="95"/>
    </row>
    <row r="72" spans="3:236" ht="13" hidden="1" x14ac:dyDescent="0.3">
      <c r="C72" s="96" t="s">
        <v>1</v>
      </c>
      <c r="D72" s="8" t="s">
        <v>25</v>
      </c>
    </row>
    <row r="73" spans="3:236" ht="4.5" hidden="1" customHeight="1" x14ac:dyDescent="0.25">
      <c r="C73" s="12"/>
    </row>
    <row r="74" spans="3:236" ht="13" hidden="1" x14ac:dyDescent="0.3">
      <c r="C74" s="97" t="s">
        <v>3</v>
      </c>
      <c r="D74" s="9" t="s">
        <v>4</v>
      </c>
      <c r="E74" s="10" t="s">
        <v>5</v>
      </c>
    </row>
    <row r="75" spans="3:236" hidden="1" x14ac:dyDescent="0.25">
      <c r="C75" s="95" t="s">
        <v>11</v>
      </c>
      <c r="D75" s="14" t="s">
        <v>26</v>
      </c>
      <c r="E75" s="34"/>
    </row>
    <row r="76" spans="3:236" ht="15.75" hidden="1" customHeight="1" x14ac:dyDescent="0.3">
      <c r="C76" s="98"/>
      <c r="D76" s="19" t="s">
        <v>9</v>
      </c>
      <c r="E76" s="20">
        <f>SUM(E75:E75)</f>
        <v>0</v>
      </c>
      <c r="IB76" s="27" t="e">
        <f>SUM(#REF!)</f>
        <v>#REF!</v>
      </c>
    </row>
    <row r="77" spans="3:236" hidden="1" x14ac:dyDescent="0.25">
      <c r="C77" s="99" t="s">
        <v>19</v>
      </c>
      <c r="D77" s="30" t="s">
        <v>27</v>
      </c>
      <c r="E77" s="35"/>
    </row>
    <row r="78" spans="3:236" ht="13" hidden="1" x14ac:dyDescent="0.3">
      <c r="C78" s="100"/>
      <c r="D78" s="19" t="s">
        <v>9</v>
      </c>
      <c r="E78" s="20">
        <f>SUM(E77:E77)</f>
        <v>0</v>
      </c>
    </row>
    <row r="79" spans="3:236" hidden="1" x14ac:dyDescent="0.25">
      <c r="C79" s="99" t="s">
        <v>14</v>
      </c>
      <c r="D79" s="30" t="s">
        <v>28</v>
      </c>
      <c r="E79" s="35"/>
    </row>
    <row r="80" spans="3:236" ht="13" hidden="1" x14ac:dyDescent="0.3">
      <c r="C80" s="100"/>
      <c r="D80" s="19" t="s">
        <v>9</v>
      </c>
      <c r="E80" s="20">
        <f>SUM(E79:E79)</f>
        <v>0</v>
      </c>
    </row>
    <row r="81" spans="3:5" ht="7.5" hidden="1" customHeight="1" x14ac:dyDescent="0.25">
      <c r="C81" s="12"/>
      <c r="E81" s="23"/>
    </row>
    <row r="82" spans="3:5" ht="7.5" hidden="1" customHeight="1" x14ac:dyDescent="0.25">
      <c r="C82" s="12"/>
      <c r="E82" s="23"/>
    </row>
    <row r="83" spans="3:5" ht="13" hidden="1" x14ac:dyDescent="0.3">
      <c r="C83" s="25" t="s">
        <v>29</v>
      </c>
      <c r="D83" s="25"/>
      <c r="E83" s="26">
        <f>+E76+E78+E80</f>
        <v>0</v>
      </c>
    </row>
    <row r="84" spans="3:5" ht="6" hidden="1" customHeight="1" x14ac:dyDescent="0.25">
      <c r="C84" s="12"/>
    </row>
    <row r="85" spans="3:5" ht="13" hidden="1" x14ac:dyDescent="0.3">
      <c r="C85" s="96" t="s">
        <v>1</v>
      </c>
      <c r="D85" s="8" t="s">
        <v>30</v>
      </c>
    </row>
    <row r="86" spans="3:5" ht="4.5" hidden="1" customHeight="1" x14ac:dyDescent="0.25">
      <c r="C86" s="12"/>
    </row>
    <row r="87" spans="3:5" ht="13" hidden="1" x14ac:dyDescent="0.3">
      <c r="C87" s="97" t="s">
        <v>3</v>
      </c>
      <c r="D87" s="9" t="s">
        <v>4</v>
      </c>
      <c r="E87" s="10" t="s">
        <v>5</v>
      </c>
    </row>
    <row r="88" spans="3:5" hidden="1" x14ac:dyDescent="0.25">
      <c r="C88" s="99" t="s">
        <v>11</v>
      </c>
      <c r="D88" s="14" t="s">
        <v>31</v>
      </c>
      <c r="E88" s="34"/>
    </row>
    <row r="89" spans="3:5" ht="13" hidden="1" x14ac:dyDescent="0.3">
      <c r="C89" s="100"/>
      <c r="D89" s="29" t="s">
        <v>9</v>
      </c>
      <c r="E89" s="26">
        <f>SUM(E88:E88)</f>
        <v>0</v>
      </c>
    </row>
    <row r="90" spans="3:5" hidden="1" x14ac:dyDescent="0.25">
      <c r="C90" s="99" t="s">
        <v>19</v>
      </c>
      <c r="D90" s="14" t="s">
        <v>32</v>
      </c>
      <c r="E90" s="34"/>
    </row>
    <row r="91" spans="3:5" ht="13" hidden="1" x14ac:dyDescent="0.3">
      <c r="C91" s="100"/>
      <c r="D91" s="29" t="s">
        <v>9</v>
      </c>
      <c r="E91" s="26">
        <f>SUM(E90:E90)</f>
        <v>0</v>
      </c>
    </row>
    <row r="92" spans="3:5" hidden="1" x14ac:dyDescent="0.25">
      <c r="C92" s="99" t="s">
        <v>10</v>
      </c>
      <c r="D92" s="14" t="s">
        <v>33</v>
      </c>
      <c r="E92" s="34"/>
    </row>
    <row r="93" spans="3:5" ht="13" hidden="1" x14ac:dyDescent="0.3">
      <c r="C93" s="100"/>
      <c r="D93" s="29" t="s">
        <v>9</v>
      </c>
      <c r="E93" s="26">
        <f>SUM(E92:E92)</f>
        <v>0</v>
      </c>
    </row>
    <row r="94" spans="3:5" ht="12.5" hidden="1" customHeight="1" x14ac:dyDescent="0.25">
      <c r="C94" s="12"/>
      <c r="E94" s="23"/>
    </row>
    <row r="95" spans="3:5" ht="13" hidden="1" x14ac:dyDescent="0.3">
      <c r="C95" s="25" t="s">
        <v>34</v>
      </c>
      <c r="D95" s="25"/>
      <c r="E95" s="26">
        <f>+E93+E91+E89</f>
        <v>0</v>
      </c>
    </row>
    <row r="96" spans="3:5" ht="6.75" customHeight="1" x14ac:dyDescent="0.25">
      <c r="C96" s="12"/>
    </row>
    <row r="97" spans="3:7" ht="7.5" customHeight="1" x14ac:dyDescent="0.25">
      <c r="C97" s="12"/>
      <c r="E97" s="36"/>
      <c r="F97" s="11"/>
      <c r="G97" s="11"/>
    </row>
    <row r="98" spans="3:7" ht="13" x14ac:dyDescent="0.3">
      <c r="C98" s="96" t="s">
        <v>1</v>
      </c>
      <c r="D98" s="96" t="s">
        <v>35</v>
      </c>
      <c r="E98" s="101"/>
      <c r="F98" s="31"/>
      <c r="G98" s="11"/>
    </row>
    <row r="99" spans="3:7" ht="4.5" customHeight="1" x14ac:dyDescent="0.25">
      <c r="C99" s="98"/>
      <c r="D99" s="98"/>
      <c r="E99" s="102"/>
      <c r="F99" s="98"/>
    </row>
    <row r="100" spans="3:7" ht="13" x14ac:dyDescent="0.3">
      <c r="C100" s="9" t="s">
        <v>3</v>
      </c>
      <c r="D100" s="9" t="s">
        <v>4</v>
      </c>
      <c r="E100" s="10" t="s">
        <v>5</v>
      </c>
      <c r="F100" s="10" t="s">
        <v>203</v>
      </c>
    </row>
    <row r="101" spans="3:7" ht="16.25" customHeight="1" x14ac:dyDescent="0.25">
      <c r="C101" s="13" t="s">
        <v>36</v>
      </c>
      <c r="D101" s="37" t="s">
        <v>37</v>
      </c>
      <c r="E101" s="44">
        <v>163391.74</v>
      </c>
      <c r="F101" s="61">
        <f t="shared" ref="F101:F108" si="13">E101*1.21</f>
        <v>197704.00539999999</v>
      </c>
    </row>
    <row r="102" spans="3:7" ht="13" x14ac:dyDescent="0.3">
      <c r="C102" s="18"/>
      <c r="D102" s="19" t="s">
        <v>9</v>
      </c>
      <c r="E102" s="26">
        <f>SUM(E101:E101)</f>
        <v>163391.74</v>
      </c>
      <c r="F102" s="62">
        <f t="shared" si="13"/>
        <v>197704.00539999999</v>
      </c>
    </row>
    <row r="103" spans="3:7" ht="16.25" customHeight="1" x14ac:dyDescent="0.25">
      <c r="C103" s="13" t="s">
        <v>10</v>
      </c>
      <c r="D103" s="37" t="s">
        <v>68</v>
      </c>
      <c r="E103" s="44">
        <v>46714.78</v>
      </c>
      <c r="F103" s="61">
        <f t="shared" ref="F103" si="14">E103*1.21</f>
        <v>56524.883799999996</v>
      </c>
    </row>
    <row r="104" spans="3:7" ht="13" x14ac:dyDescent="0.3">
      <c r="C104" s="18"/>
      <c r="D104" s="19" t="s">
        <v>9</v>
      </c>
      <c r="E104" s="26">
        <f>SUM(E103)</f>
        <v>46714.78</v>
      </c>
      <c r="F104" s="62">
        <f t="shared" si="13"/>
        <v>56524.883799999996</v>
      </c>
    </row>
    <row r="105" spans="3:7" ht="16.25" customHeight="1" x14ac:dyDescent="0.25">
      <c r="C105" s="13" t="s">
        <v>13</v>
      </c>
      <c r="D105" s="37" t="s">
        <v>38</v>
      </c>
      <c r="E105" s="44">
        <v>67613.91</v>
      </c>
      <c r="F105" s="61">
        <f t="shared" ref="F105" si="15">E105*1.21</f>
        <v>81812.831099999996</v>
      </c>
    </row>
    <row r="106" spans="3:7" ht="13" x14ac:dyDescent="0.3">
      <c r="C106" s="18"/>
      <c r="D106" s="19" t="s">
        <v>9</v>
      </c>
      <c r="E106" s="26">
        <f>SUM(E105)</f>
        <v>67613.91</v>
      </c>
      <c r="F106" s="62">
        <f t="shared" si="13"/>
        <v>81812.831099999996</v>
      </c>
    </row>
    <row r="107" spans="3:7" ht="7.5" customHeight="1" x14ac:dyDescent="0.3">
      <c r="C107" s="15"/>
      <c r="E107" s="23"/>
      <c r="F107" s="89">
        <f t="shared" si="13"/>
        <v>0</v>
      </c>
    </row>
    <row r="108" spans="3:7" ht="13" x14ac:dyDescent="0.3">
      <c r="C108" s="24" t="s">
        <v>39</v>
      </c>
      <c r="D108" s="25"/>
      <c r="E108" s="67">
        <f>+E102+E106+E104</f>
        <v>277720.43</v>
      </c>
      <c r="F108" s="62">
        <f t="shared" si="13"/>
        <v>336041.72029999999</v>
      </c>
    </row>
    <row r="109" spans="3:7" ht="6.75" customHeight="1" x14ac:dyDescent="0.25">
      <c r="C109" s="15"/>
    </row>
    <row r="110" spans="3:7" ht="13" hidden="1" x14ac:dyDescent="0.3">
      <c r="C110" s="93" t="s">
        <v>1</v>
      </c>
      <c r="D110" s="8" t="s">
        <v>40</v>
      </c>
    </row>
    <row r="111" spans="3:7" ht="4.5" hidden="1" customHeight="1" x14ac:dyDescent="0.25">
      <c r="C111" s="15"/>
    </row>
    <row r="112" spans="3:7" ht="13" hidden="1" x14ac:dyDescent="0.3">
      <c r="C112" s="9" t="s">
        <v>3</v>
      </c>
      <c r="D112" s="9" t="s">
        <v>4</v>
      </c>
      <c r="E112" s="10" t="s">
        <v>5</v>
      </c>
    </row>
    <row r="113" spans="3:6" hidden="1" x14ac:dyDescent="0.25">
      <c r="C113" s="13" t="s">
        <v>10</v>
      </c>
      <c r="D113" s="16" t="s">
        <v>41</v>
      </c>
      <c r="E113" s="38"/>
    </row>
    <row r="114" spans="3:6" ht="13" hidden="1" x14ac:dyDescent="0.3">
      <c r="C114" s="18"/>
      <c r="D114" s="19" t="s">
        <v>9</v>
      </c>
      <c r="E114" s="26">
        <f>+E113</f>
        <v>0</v>
      </c>
    </row>
    <row r="115" spans="3:6" ht="7.5" hidden="1" customHeight="1" x14ac:dyDescent="0.25">
      <c r="C115" s="15"/>
      <c r="E115" s="23"/>
    </row>
    <row r="116" spans="3:6" ht="13" hidden="1" x14ac:dyDescent="0.3">
      <c r="C116" s="24" t="s">
        <v>42</v>
      </c>
      <c r="D116" s="25"/>
      <c r="E116" s="26">
        <f>+E114</f>
        <v>0</v>
      </c>
    </row>
    <row r="117" spans="3:6" ht="6.75" hidden="1" customHeight="1" x14ac:dyDescent="0.25">
      <c r="C117" s="15"/>
      <c r="E117" s="23"/>
    </row>
    <row r="118" spans="3:6" ht="13" x14ac:dyDescent="0.3">
      <c r="C118" s="93" t="s">
        <v>1</v>
      </c>
      <c r="D118" s="8" t="s">
        <v>43</v>
      </c>
    </row>
    <row r="119" spans="3:6" ht="4.5" customHeight="1" x14ac:dyDescent="0.25">
      <c r="C119" s="15"/>
    </row>
    <row r="120" spans="3:6" ht="13" x14ac:dyDescent="0.3">
      <c r="C120" s="9" t="s">
        <v>3</v>
      </c>
      <c r="D120" s="9" t="s">
        <v>4</v>
      </c>
      <c r="E120" s="10" t="s">
        <v>5</v>
      </c>
      <c r="F120" s="10" t="s">
        <v>203</v>
      </c>
    </row>
    <row r="121" spans="3:6" x14ac:dyDescent="0.25">
      <c r="C121" s="13" t="s">
        <v>14</v>
      </c>
      <c r="D121" s="16" t="s">
        <v>44</v>
      </c>
      <c r="E121" s="74">
        <v>122321.9</v>
      </c>
      <c r="F121" s="61">
        <f t="shared" ref="F121:F123" si="16">E121*1.21</f>
        <v>148009.49899999998</v>
      </c>
    </row>
    <row r="122" spans="3:6" x14ac:dyDescent="0.25">
      <c r="C122" s="15"/>
      <c r="D122" s="16" t="s">
        <v>45</v>
      </c>
      <c r="E122" s="74">
        <v>10910.380000000001</v>
      </c>
      <c r="F122" s="61">
        <f t="shared" si="16"/>
        <v>13201.559800000001</v>
      </c>
    </row>
    <row r="123" spans="3:6" ht="13" x14ac:dyDescent="0.3">
      <c r="C123" s="18"/>
      <c r="D123" s="19" t="s">
        <v>9</v>
      </c>
      <c r="E123" s="73">
        <f>+SUM(E121:E122)</f>
        <v>133232.28</v>
      </c>
      <c r="F123" s="62">
        <f t="shared" si="16"/>
        <v>161211.0588</v>
      </c>
    </row>
    <row r="124" spans="3:6" x14ac:dyDescent="0.25">
      <c r="C124" s="14" t="s">
        <v>13</v>
      </c>
      <c r="D124" s="51" t="s">
        <v>64</v>
      </c>
      <c r="E124" s="69">
        <v>5533.5</v>
      </c>
      <c r="F124" s="61">
        <f t="shared" ref="F124:F125" si="17">E124*1.21</f>
        <v>6695.5349999999999</v>
      </c>
    </row>
    <row r="125" spans="3:6" ht="13" x14ac:dyDescent="0.3">
      <c r="C125" s="28"/>
      <c r="D125" s="19" t="s">
        <v>9</v>
      </c>
      <c r="E125" s="75">
        <f>+E124</f>
        <v>5533.5</v>
      </c>
      <c r="F125" s="62">
        <f t="shared" si="17"/>
        <v>6695.5349999999999</v>
      </c>
    </row>
    <row r="126" spans="3:6" ht="7.5" customHeight="1" x14ac:dyDescent="0.25">
      <c r="C126" s="15"/>
      <c r="E126" s="42"/>
    </row>
    <row r="127" spans="3:6" ht="13" x14ac:dyDescent="0.3">
      <c r="C127" s="24" t="s">
        <v>46</v>
      </c>
      <c r="D127" s="25"/>
      <c r="E127" s="73">
        <f>+E123+E125</f>
        <v>138765.78</v>
      </c>
      <c r="F127" s="62">
        <f t="shared" ref="F127:F128" si="18">E127*1.21</f>
        <v>167906.5938</v>
      </c>
    </row>
    <row r="128" spans="3:6" ht="6.75" customHeight="1" x14ac:dyDescent="0.3">
      <c r="C128" s="15"/>
      <c r="E128" s="23"/>
      <c r="F128" s="105">
        <f t="shared" si="18"/>
        <v>0</v>
      </c>
    </row>
    <row r="129" spans="3:6" ht="13" x14ac:dyDescent="0.3">
      <c r="C129" s="93" t="s">
        <v>1</v>
      </c>
      <c r="D129" s="8" t="s">
        <v>191</v>
      </c>
    </row>
    <row r="130" spans="3:6" ht="4.5" customHeight="1" x14ac:dyDescent="0.25">
      <c r="C130" s="15"/>
    </row>
    <row r="131" spans="3:6" ht="13" x14ac:dyDescent="0.3">
      <c r="C131" s="9" t="s">
        <v>3</v>
      </c>
      <c r="D131" s="9" t="s">
        <v>4</v>
      </c>
      <c r="E131" s="10" t="s">
        <v>5</v>
      </c>
      <c r="F131" s="10" t="s">
        <v>203</v>
      </c>
    </row>
    <row r="132" spans="3:6" x14ac:dyDescent="0.25">
      <c r="C132" s="14" t="s">
        <v>204</v>
      </c>
      <c r="D132" s="51" t="s">
        <v>192</v>
      </c>
      <c r="E132" s="76">
        <v>2592.37</v>
      </c>
      <c r="F132" s="61">
        <f t="shared" ref="F132:F136" si="19">E132*1.21</f>
        <v>3136.7676999999999</v>
      </c>
    </row>
    <row r="133" spans="3:6" x14ac:dyDescent="0.25">
      <c r="C133" s="16"/>
      <c r="D133" s="52" t="s">
        <v>193</v>
      </c>
      <c r="E133" s="77">
        <v>5000</v>
      </c>
      <c r="F133" s="61">
        <f t="shared" si="19"/>
        <v>6050</v>
      </c>
    </row>
    <row r="134" spans="3:6" x14ac:dyDescent="0.25">
      <c r="C134" s="16"/>
      <c r="D134" s="52" t="s">
        <v>194</v>
      </c>
      <c r="E134" s="77">
        <v>1627.5</v>
      </c>
      <c r="F134" s="61">
        <f t="shared" si="19"/>
        <v>1969.2749999999999</v>
      </c>
    </row>
    <row r="135" spans="3:6" x14ac:dyDescent="0.25">
      <c r="C135" s="16"/>
      <c r="D135" s="57" t="s">
        <v>195</v>
      </c>
      <c r="E135" s="78">
        <v>5000</v>
      </c>
      <c r="F135" s="61">
        <f t="shared" si="19"/>
        <v>6050</v>
      </c>
    </row>
    <row r="136" spans="3:6" ht="13" x14ac:dyDescent="0.3">
      <c r="C136" s="28"/>
      <c r="D136" s="19" t="s">
        <v>9</v>
      </c>
      <c r="E136" s="71">
        <f>SUM(E132:E135)</f>
        <v>14219.869999999999</v>
      </c>
      <c r="F136" s="62">
        <f t="shared" si="19"/>
        <v>17206.042699999998</v>
      </c>
    </row>
    <row r="137" spans="3:6" ht="13" x14ac:dyDescent="0.3">
      <c r="C137" s="18"/>
      <c r="D137" s="58"/>
      <c r="E137" s="59"/>
    </row>
    <row r="138" spans="3:6" ht="13" x14ac:dyDescent="0.3">
      <c r="C138" s="24" t="s">
        <v>198</v>
      </c>
      <c r="D138" s="25"/>
      <c r="E138" s="67">
        <f>E136</f>
        <v>14219.869999999999</v>
      </c>
      <c r="F138" s="62">
        <f t="shared" ref="F138" si="20">E138*1.21</f>
        <v>17206.042699999998</v>
      </c>
    </row>
    <row r="139" spans="3:6" s="11" customFormat="1" ht="13" x14ac:dyDescent="0.3">
      <c r="C139" s="94"/>
      <c r="D139" s="32"/>
      <c r="E139" s="33"/>
      <c r="F139" s="105">
        <f t="shared" ref="F139" si="21">E139*1.21</f>
        <v>0</v>
      </c>
    </row>
    <row r="140" spans="3:6" ht="13" x14ac:dyDescent="0.3">
      <c r="C140" s="93" t="s">
        <v>1</v>
      </c>
      <c r="D140" s="8" t="s">
        <v>47</v>
      </c>
    </row>
    <row r="141" spans="3:6" ht="6.75" customHeight="1" x14ac:dyDescent="0.25">
      <c r="C141" s="15"/>
      <c r="E141" s="23"/>
    </row>
    <row r="142" spans="3:6" ht="13" x14ac:dyDescent="0.3">
      <c r="C142" s="9" t="s">
        <v>3</v>
      </c>
      <c r="D142" s="9" t="s">
        <v>4</v>
      </c>
      <c r="E142" s="10" t="s">
        <v>5</v>
      </c>
      <c r="F142" s="10" t="s">
        <v>203</v>
      </c>
    </row>
    <row r="143" spans="3:6" x14ac:dyDescent="0.25">
      <c r="C143" s="13" t="s">
        <v>14</v>
      </c>
      <c r="D143" s="16" t="s">
        <v>48</v>
      </c>
      <c r="E143" s="74">
        <v>14066.76</v>
      </c>
      <c r="F143" s="61">
        <f t="shared" ref="F143:F145" si="22">E143*1.21</f>
        <v>17020.779599999998</v>
      </c>
    </row>
    <row r="144" spans="3:6" x14ac:dyDescent="0.25">
      <c r="C144" s="15"/>
      <c r="D144" s="16" t="s">
        <v>47</v>
      </c>
      <c r="E144" s="74">
        <v>96641.800000000017</v>
      </c>
      <c r="F144" s="61">
        <f t="shared" si="22"/>
        <v>116936.57800000002</v>
      </c>
    </row>
    <row r="145" spans="3:7" ht="13" x14ac:dyDescent="0.3">
      <c r="C145" s="18"/>
      <c r="D145" s="19" t="s">
        <v>9</v>
      </c>
      <c r="E145" s="73">
        <f>+SUM(E143:E144)</f>
        <v>110708.56000000001</v>
      </c>
      <c r="F145" s="62">
        <f t="shared" si="22"/>
        <v>133957.35760000002</v>
      </c>
    </row>
    <row r="146" spans="3:7" hidden="1" x14ac:dyDescent="0.25">
      <c r="C146" s="13" t="s">
        <v>13</v>
      </c>
      <c r="D146" s="16" t="s">
        <v>49</v>
      </c>
      <c r="E146" s="79"/>
    </row>
    <row r="147" spans="3:7" ht="13" hidden="1" x14ac:dyDescent="0.3">
      <c r="C147" s="18"/>
      <c r="D147" s="19" t="s">
        <v>9</v>
      </c>
      <c r="E147" s="73">
        <f>+E146</f>
        <v>0</v>
      </c>
    </row>
    <row r="148" spans="3:7" x14ac:dyDescent="0.25">
      <c r="C148" s="13" t="s">
        <v>13</v>
      </c>
      <c r="D148" s="45" t="s">
        <v>47</v>
      </c>
      <c r="E148" s="74">
        <v>4975.5</v>
      </c>
      <c r="F148" s="61">
        <f t="shared" ref="F148:F149" si="23">E148*1.21</f>
        <v>6020.3549999999996</v>
      </c>
    </row>
    <row r="149" spans="3:7" ht="13" x14ac:dyDescent="0.3">
      <c r="C149" s="18"/>
      <c r="D149" s="19" t="s">
        <v>9</v>
      </c>
      <c r="E149" s="73">
        <f>+E148</f>
        <v>4975.5</v>
      </c>
      <c r="F149" s="62">
        <f t="shared" si="23"/>
        <v>6020.3549999999996</v>
      </c>
    </row>
    <row r="150" spans="3:7" ht="7.5" customHeight="1" x14ac:dyDescent="0.25">
      <c r="C150" s="15"/>
      <c r="E150" s="42"/>
    </row>
    <row r="151" spans="3:7" ht="13" x14ac:dyDescent="0.3">
      <c r="C151" s="24" t="s">
        <v>50</v>
      </c>
      <c r="D151" s="25"/>
      <c r="E151" s="67">
        <f>+E145+E149</f>
        <v>115684.06000000001</v>
      </c>
      <c r="F151" s="62">
        <f t="shared" ref="F151" si="24">E151*1.21</f>
        <v>139977.7126</v>
      </c>
    </row>
    <row r="152" spans="3:7" ht="13" x14ac:dyDescent="0.3">
      <c r="C152" s="93" t="s">
        <v>1</v>
      </c>
      <c r="D152" s="8" t="s">
        <v>61</v>
      </c>
      <c r="E152" s="36"/>
      <c r="F152" s="11"/>
      <c r="G152" s="11"/>
    </row>
    <row r="153" spans="3:7" ht="4.5" customHeight="1" x14ac:dyDescent="0.25">
      <c r="C153" s="15"/>
    </row>
    <row r="154" spans="3:7" ht="13" x14ac:dyDescent="0.3">
      <c r="C154" s="9" t="s">
        <v>3</v>
      </c>
      <c r="D154" s="9" t="s">
        <v>4</v>
      </c>
      <c r="E154" s="10" t="s">
        <v>5</v>
      </c>
      <c r="F154" s="10" t="s">
        <v>203</v>
      </c>
    </row>
    <row r="155" spans="3:7" ht="16.25" customHeight="1" x14ac:dyDescent="0.25">
      <c r="C155" s="14" t="s">
        <v>36</v>
      </c>
      <c r="D155" s="51" t="s">
        <v>66</v>
      </c>
      <c r="E155" s="74">
        <v>65305.210000000006</v>
      </c>
      <c r="F155" s="61">
        <f t="shared" ref="F155:F156" si="25">E155*1.21</f>
        <v>79019.304100000008</v>
      </c>
    </row>
    <row r="156" spans="3:7" ht="13" x14ac:dyDescent="0.3">
      <c r="C156" s="28"/>
      <c r="D156" s="19" t="s">
        <v>9</v>
      </c>
      <c r="E156" s="73">
        <f>SUM(E155:E155)</f>
        <v>65305.210000000006</v>
      </c>
      <c r="F156" s="62">
        <f t="shared" si="25"/>
        <v>79019.304100000008</v>
      </c>
    </row>
    <row r="157" spans="3:7" ht="16.25" customHeight="1" x14ac:dyDescent="0.25">
      <c r="C157" s="14" t="s">
        <v>14</v>
      </c>
      <c r="D157" s="52" t="s">
        <v>61</v>
      </c>
      <c r="E157" s="74">
        <v>18763.940000000002</v>
      </c>
      <c r="F157" s="61">
        <f t="shared" ref="F157:F158" si="26">E157*1.21</f>
        <v>22704.367400000003</v>
      </c>
    </row>
    <row r="158" spans="3:7" ht="13" x14ac:dyDescent="0.3">
      <c r="C158" s="28"/>
      <c r="D158" s="19" t="s">
        <v>9</v>
      </c>
      <c r="E158" s="73">
        <f>SUM(E157:E157)</f>
        <v>18763.940000000002</v>
      </c>
      <c r="F158" s="62">
        <f t="shared" si="26"/>
        <v>22704.367400000003</v>
      </c>
    </row>
    <row r="159" spans="3:7" ht="16.25" customHeight="1" x14ac:dyDescent="0.25">
      <c r="C159" s="14" t="s">
        <v>13</v>
      </c>
      <c r="D159" s="52" t="s">
        <v>66</v>
      </c>
      <c r="E159" s="74">
        <v>17584.739999999998</v>
      </c>
      <c r="F159" s="61">
        <f t="shared" ref="F159:F160" si="27">E159*1.21</f>
        <v>21277.535399999997</v>
      </c>
    </row>
    <row r="160" spans="3:7" ht="13" x14ac:dyDescent="0.3">
      <c r="C160" s="28"/>
      <c r="D160" s="19" t="s">
        <v>9</v>
      </c>
      <c r="E160" s="73">
        <f>SUM(E159)</f>
        <v>17584.739999999998</v>
      </c>
      <c r="F160" s="62">
        <f t="shared" si="27"/>
        <v>21277.535399999997</v>
      </c>
    </row>
    <row r="161" spans="3:6" ht="7.5" customHeight="1" x14ac:dyDescent="0.25">
      <c r="C161" s="15"/>
      <c r="E161" s="42"/>
    </row>
    <row r="162" spans="3:6" ht="13" x14ac:dyDescent="0.3">
      <c r="C162" s="24" t="s">
        <v>65</v>
      </c>
      <c r="D162" s="25"/>
      <c r="E162" s="67">
        <f>+E156+E160+E158</f>
        <v>101653.89000000001</v>
      </c>
      <c r="F162" s="62">
        <f t="shared" ref="F162" si="28">E162*1.21</f>
        <v>123001.20690000002</v>
      </c>
    </row>
    <row r="163" spans="3:6" ht="11" customHeight="1" x14ac:dyDescent="0.25">
      <c r="C163" s="15"/>
      <c r="E163" s="23"/>
    </row>
    <row r="164" spans="3:6" ht="13" x14ac:dyDescent="0.3">
      <c r="C164" s="93" t="s">
        <v>1</v>
      </c>
      <c r="D164" s="8" t="s">
        <v>196</v>
      </c>
    </row>
    <row r="165" spans="3:6" ht="6.75" customHeight="1" x14ac:dyDescent="0.25">
      <c r="C165" s="15"/>
      <c r="E165" s="23"/>
    </row>
    <row r="166" spans="3:6" ht="13" x14ac:dyDescent="0.3">
      <c r="C166" s="9" t="s">
        <v>3</v>
      </c>
      <c r="D166" s="9" t="s">
        <v>4</v>
      </c>
      <c r="E166" s="10" t="s">
        <v>5</v>
      </c>
      <c r="F166" s="10" t="s">
        <v>203</v>
      </c>
    </row>
    <row r="167" spans="3:6" x14ac:dyDescent="0.25">
      <c r="C167" s="14" t="s">
        <v>13</v>
      </c>
      <c r="D167" s="45" t="s">
        <v>197</v>
      </c>
      <c r="E167" s="74">
        <v>12748.74</v>
      </c>
      <c r="F167" s="61">
        <f t="shared" ref="F167:F168" si="29">E167*1.21</f>
        <v>15425.975399999999</v>
      </c>
    </row>
    <row r="168" spans="3:6" ht="13" x14ac:dyDescent="0.3">
      <c r="C168" s="28"/>
      <c r="D168" s="19" t="s">
        <v>9</v>
      </c>
      <c r="E168" s="75">
        <f>+E167</f>
        <v>12748.74</v>
      </c>
      <c r="F168" s="62">
        <f t="shared" si="29"/>
        <v>15425.975399999999</v>
      </c>
    </row>
    <row r="169" spans="3:6" ht="7.5" customHeight="1" x14ac:dyDescent="0.25">
      <c r="C169" s="15"/>
      <c r="E169" s="23"/>
    </row>
    <row r="170" spans="3:6" ht="13" x14ac:dyDescent="0.3">
      <c r="C170" s="24" t="s">
        <v>199</v>
      </c>
      <c r="D170" s="25"/>
      <c r="E170" s="73">
        <f>+E168</f>
        <v>12748.74</v>
      </c>
      <c r="F170" s="62">
        <f t="shared" ref="F170" si="30">E170*1.21</f>
        <v>15425.975399999999</v>
      </c>
    </row>
    <row r="171" spans="3:6" ht="6.75" customHeight="1" x14ac:dyDescent="0.25">
      <c r="C171" s="15"/>
      <c r="E171" s="23"/>
    </row>
    <row r="172" spans="3:6" ht="13" x14ac:dyDescent="0.3">
      <c r="C172" s="93" t="s">
        <v>1</v>
      </c>
      <c r="D172" s="8" t="s">
        <v>51</v>
      </c>
    </row>
    <row r="173" spans="3:6" ht="6.75" customHeight="1" x14ac:dyDescent="0.25">
      <c r="C173" s="15"/>
      <c r="E173" s="23"/>
    </row>
    <row r="174" spans="3:6" ht="13" x14ac:dyDescent="0.3">
      <c r="C174" s="9" t="s">
        <v>3</v>
      </c>
      <c r="D174" s="9" t="s">
        <v>4</v>
      </c>
      <c r="E174" s="10" t="s">
        <v>5</v>
      </c>
      <c r="F174" s="10" t="s">
        <v>203</v>
      </c>
    </row>
    <row r="175" spans="3:6" x14ac:dyDescent="0.25">
      <c r="C175" s="14" t="s">
        <v>14</v>
      </c>
      <c r="D175" s="52" t="s">
        <v>52</v>
      </c>
      <c r="E175" s="80">
        <v>23930.580000000005</v>
      </c>
      <c r="F175" s="61">
        <f t="shared" ref="F175:F176" si="31">E175*1.21</f>
        <v>28956.001800000005</v>
      </c>
    </row>
    <row r="176" spans="3:6" ht="13" x14ac:dyDescent="0.3">
      <c r="C176" s="28"/>
      <c r="D176" s="19" t="s">
        <v>9</v>
      </c>
      <c r="E176" s="75">
        <f>+E175</f>
        <v>23930.580000000005</v>
      </c>
      <c r="F176" s="62">
        <f t="shared" si="31"/>
        <v>28956.001800000005</v>
      </c>
    </row>
    <row r="177" spans="3:6" ht="7.5" customHeight="1" x14ac:dyDescent="0.25">
      <c r="C177" s="15"/>
      <c r="E177" s="23"/>
    </row>
    <row r="178" spans="3:6" ht="13" x14ac:dyDescent="0.3">
      <c r="C178" s="103" t="s">
        <v>53</v>
      </c>
      <c r="D178" s="25"/>
      <c r="E178" s="73">
        <f>+E176</f>
        <v>23930.580000000005</v>
      </c>
      <c r="F178" s="62">
        <f t="shared" ref="F178" si="32">E178*1.21</f>
        <v>28956.001800000005</v>
      </c>
    </row>
    <row r="179" spans="3:6" ht="6.75" customHeight="1" x14ac:dyDescent="0.25">
      <c r="C179" s="12"/>
      <c r="E179" s="23"/>
    </row>
    <row r="180" spans="3:6" ht="13" x14ac:dyDescent="0.3">
      <c r="C180" s="96" t="s">
        <v>1</v>
      </c>
      <c r="D180" s="8" t="s">
        <v>54</v>
      </c>
    </row>
    <row r="181" spans="3:6" ht="6.75" customHeight="1" x14ac:dyDescent="0.25">
      <c r="C181" s="98"/>
      <c r="E181" s="23"/>
    </row>
    <row r="182" spans="3:6" ht="13" x14ac:dyDescent="0.3">
      <c r="C182" s="9" t="s">
        <v>3</v>
      </c>
      <c r="D182" s="9" t="s">
        <v>4</v>
      </c>
      <c r="E182" s="10" t="s">
        <v>5</v>
      </c>
      <c r="F182" s="10" t="s">
        <v>203</v>
      </c>
    </row>
    <row r="183" spans="3:6" x14ac:dyDescent="0.25">
      <c r="C183" s="13" t="s">
        <v>14</v>
      </c>
      <c r="D183" s="16" t="s">
        <v>54</v>
      </c>
      <c r="E183" s="44">
        <v>152208.03999999998</v>
      </c>
      <c r="F183" s="61">
        <f t="shared" ref="F183:F184" si="33">E183*1.21</f>
        <v>184171.72839999996</v>
      </c>
    </row>
    <row r="184" spans="3:6" ht="13" x14ac:dyDescent="0.3">
      <c r="C184" s="18"/>
      <c r="D184" s="19" t="s">
        <v>9</v>
      </c>
      <c r="E184" s="73">
        <f>+E183</f>
        <v>152208.03999999998</v>
      </c>
      <c r="F184" s="62">
        <f t="shared" si="33"/>
        <v>184171.72839999996</v>
      </c>
    </row>
    <row r="185" spans="3:6" x14ac:dyDescent="0.25">
      <c r="C185" s="13" t="s">
        <v>13</v>
      </c>
      <c r="D185" s="16" t="s">
        <v>55</v>
      </c>
      <c r="E185" s="44">
        <v>95064.59</v>
      </c>
      <c r="F185" s="61">
        <f t="shared" ref="F185:F186" si="34">E185*1.21</f>
        <v>115028.15389999999</v>
      </c>
    </row>
    <row r="186" spans="3:6" ht="13" x14ac:dyDescent="0.3">
      <c r="C186" s="18"/>
      <c r="D186" s="19" t="s">
        <v>9</v>
      </c>
      <c r="E186" s="73">
        <f>+E185</f>
        <v>95064.59</v>
      </c>
      <c r="F186" s="62">
        <f t="shared" si="34"/>
        <v>115028.15389999999</v>
      </c>
    </row>
    <row r="187" spans="3:6" ht="7.5" customHeight="1" x14ac:dyDescent="0.25">
      <c r="C187" s="15"/>
      <c r="E187" s="23"/>
    </row>
    <row r="188" spans="3:6" ht="13" x14ac:dyDescent="0.3">
      <c r="C188" s="24" t="s">
        <v>56</v>
      </c>
      <c r="D188" s="25"/>
      <c r="E188" s="73">
        <f>+E186+E184</f>
        <v>247272.62999999998</v>
      </c>
      <c r="F188" s="62">
        <f t="shared" ref="F188" si="35">E188*1.21</f>
        <v>299199.88229999994</v>
      </c>
    </row>
    <row r="189" spans="3:6" s="11" customFormat="1" ht="2" customHeight="1" x14ac:dyDescent="0.3">
      <c r="C189" s="104"/>
      <c r="D189" s="32"/>
      <c r="E189" s="33"/>
    </row>
    <row r="190" spans="3:6" ht="13" x14ac:dyDescent="0.3">
      <c r="C190" s="96" t="s">
        <v>1</v>
      </c>
      <c r="D190" s="8" t="s">
        <v>57</v>
      </c>
      <c r="E190" s="23"/>
    </row>
    <row r="191" spans="3:6" ht="4.5" customHeight="1" x14ac:dyDescent="0.25">
      <c r="C191" s="98"/>
      <c r="E191" s="23"/>
    </row>
    <row r="192" spans="3:6" s="11" customFormat="1" ht="13" x14ac:dyDescent="0.3">
      <c r="C192" s="9" t="s">
        <v>3</v>
      </c>
      <c r="D192" s="9" t="s">
        <v>4</v>
      </c>
      <c r="E192" s="10" t="s">
        <v>5</v>
      </c>
      <c r="F192" s="10" t="s">
        <v>203</v>
      </c>
    </row>
    <row r="193" spans="3:9" s="11" customFormat="1" x14ac:dyDescent="0.25">
      <c r="C193" s="37" t="s">
        <v>6</v>
      </c>
      <c r="D193" s="51" t="s">
        <v>131</v>
      </c>
      <c r="E193" s="49">
        <v>3953.3999999999996</v>
      </c>
      <c r="F193" s="60">
        <f t="shared" ref="F193:F256" si="36">E193*1.21</f>
        <v>4783.6139999999996</v>
      </c>
    </row>
    <row r="194" spans="3:9" s="11" customFormat="1" x14ac:dyDescent="0.25">
      <c r="C194" s="40"/>
      <c r="D194" s="52" t="s">
        <v>132</v>
      </c>
      <c r="E194" s="50">
        <v>23420.900000000005</v>
      </c>
      <c r="F194" s="61">
        <f t="shared" si="36"/>
        <v>28339.289000000004</v>
      </c>
    </row>
    <row r="195" spans="3:9" s="11" customFormat="1" x14ac:dyDescent="0.25">
      <c r="C195" s="40"/>
      <c r="D195" s="52" t="s">
        <v>133</v>
      </c>
      <c r="E195" s="50">
        <v>10063.200000000001</v>
      </c>
      <c r="F195" s="61">
        <f t="shared" si="36"/>
        <v>12176.472</v>
      </c>
    </row>
    <row r="196" spans="3:9" s="11" customFormat="1" x14ac:dyDescent="0.25">
      <c r="C196" s="40"/>
      <c r="D196" s="52" t="s">
        <v>134</v>
      </c>
      <c r="E196" s="50">
        <v>68525.600000000006</v>
      </c>
      <c r="F196" s="61">
        <f t="shared" si="36"/>
        <v>82915.97600000001</v>
      </c>
    </row>
    <row r="197" spans="3:9" s="11" customFormat="1" x14ac:dyDescent="0.25">
      <c r="C197" s="40"/>
      <c r="D197" s="52" t="s">
        <v>135</v>
      </c>
      <c r="E197" s="50">
        <v>23420.9</v>
      </c>
      <c r="F197" s="61">
        <f t="shared" si="36"/>
        <v>28339.289000000001</v>
      </c>
    </row>
    <row r="198" spans="3:9" s="11" customFormat="1" x14ac:dyDescent="0.25">
      <c r="C198" s="40"/>
      <c r="D198" s="52" t="s">
        <v>136</v>
      </c>
      <c r="E198" s="50">
        <v>85722.459999999992</v>
      </c>
      <c r="F198" s="61">
        <f t="shared" si="36"/>
        <v>103724.17659999999</v>
      </c>
    </row>
    <row r="199" spans="3:9" s="11" customFormat="1" x14ac:dyDescent="0.25">
      <c r="C199" s="40"/>
      <c r="D199" s="52" t="s">
        <v>137</v>
      </c>
      <c r="E199" s="50">
        <v>120656.56999999999</v>
      </c>
      <c r="F199" s="61">
        <f t="shared" si="36"/>
        <v>145994.4497</v>
      </c>
    </row>
    <row r="200" spans="3:9" s="11" customFormat="1" x14ac:dyDescent="0.25">
      <c r="C200" s="40"/>
      <c r="D200" s="52" t="s">
        <v>138</v>
      </c>
      <c r="E200" s="50">
        <v>20665.500000000004</v>
      </c>
      <c r="F200" s="61">
        <f t="shared" si="36"/>
        <v>25005.255000000005</v>
      </c>
    </row>
    <row r="201" spans="3:9" s="11" customFormat="1" x14ac:dyDescent="0.25">
      <c r="C201" s="40"/>
      <c r="D201" s="52" t="s">
        <v>139</v>
      </c>
      <c r="E201" s="50">
        <v>19800.900000000001</v>
      </c>
      <c r="F201" s="61">
        <f t="shared" si="36"/>
        <v>23959.089</v>
      </c>
    </row>
    <row r="202" spans="3:9" s="11" customFormat="1" x14ac:dyDescent="0.25">
      <c r="C202" s="40"/>
      <c r="D202" s="52" t="s">
        <v>140</v>
      </c>
      <c r="E202" s="50">
        <v>3594</v>
      </c>
      <c r="F202" s="61">
        <f t="shared" si="36"/>
        <v>4348.74</v>
      </c>
    </row>
    <row r="203" spans="3:9" s="11" customFormat="1" x14ac:dyDescent="0.25">
      <c r="C203" s="40"/>
      <c r="D203" s="52" t="s">
        <v>141</v>
      </c>
      <c r="E203" s="50">
        <v>1728</v>
      </c>
      <c r="F203" s="61">
        <f t="shared" si="36"/>
        <v>2090.88</v>
      </c>
    </row>
    <row r="204" spans="3:9" s="11" customFormat="1" x14ac:dyDescent="0.25">
      <c r="C204" s="40"/>
      <c r="D204" s="52" t="s">
        <v>142</v>
      </c>
      <c r="E204" s="50">
        <v>20665.5</v>
      </c>
      <c r="F204" s="61">
        <f t="shared" si="36"/>
        <v>25005.255000000001</v>
      </c>
    </row>
    <row r="205" spans="3:9" s="11" customFormat="1" x14ac:dyDescent="0.25">
      <c r="C205" s="41"/>
      <c r="D205" s="52" t="s">
        <v>143</v>
      </c>
      <c r="E205" s="56">
        <v>23420.9</v>
      </c>
      <c r="F205" s="88">
        <f t="shared" si="36"/>
        <v>28339.289000000001</v>
      </c>
    </row>
    <row r="206" spans="3:9" s="11" customFormat="1" x14ac:dyDescent="0.25">
      <c r="C206" s="37" t="s">
        <v>10</v>
      </c>
      <c r="D206" s="51" t="s">
        <v>150</v>
      </c>
      <c r="E206" s="49">
        <v>7257.5999999999995</v>
      </c>
      <c r="F206" s="61">
        <f t="shared" si="36"/>
        <v>8781.6959999999999</v>
      </c>
      <c r="G206" s="31"/>
      <c r="H206" s="31"/>
      <c r="I206" s="31"/>
    </row>
    <row r="207" spans="3:9" s="11" customFormat="1" x14ac:dyDescent="0.25">
      <c r="C207" s="40"/>
      <c r="D207" s="52" t="s">
        <v>151</v>
      </c>
      <c r="E207" s="50">
        <v>10686.2</v>
      </c>
      <c r="F207" s="61">
        <f t="shared" si="36"/>
        <v>12930.302</v>
      </c>
      <c r="G207" s="31"/>
      <c r="H207" s="31"/>
      <c r="I207" s="31"/>
    </row>
    <row r="208" spans="3:9" s="11" customFormat="1" x14ac:dyDescent="0.25">
      <c r="C208" s="40"/>
      <c r="D208" s="52" t="s">
        <v>152</v>
      </c>
      <c r="E208" s="53">
        <v>1663.2</v>
      </c>
      <c r="F208" s="61">
        <f t="shared" si="36"/>
        <v>2012.472</v>
      </c>
      <c r="G208" s="31"/>
      <c r="H208" s="31"/>
      <c r="I208" s="31"/>
    </row>
    <row r="209" spans="3:9" s="11" customFormat="1" x14ac:dyDescent="0.25">
      <c r="C209" s="40"/>
      <c r="D209" s="52" t="s">
        <v>153</v>
      </c>
      <c r="E209" s="53">
        <v>8800.4</v>
      </c>
      <c r="F209" s="61">
        <f t="shared" si="36"/>
        <v>10648.483999999999</v>
      </c>
      <c r="G209" s="31"/>
      <c r="H209" s="31"/>
      <c r="I209" s="31"/>
    </row>
    <row r="210" spans="3:9" s="11" customFormat="1" x14ac:dyDescent="0.25">
      <c r="C210" s="40"/>
      <c r="D210" s="52" t="s">
        <v>154</v>
      </c>
      <c r="E210" s="53">
        <v>115.2</v>
      </c>
      <c r="F210" s="61">
        <f t="shared" si="36"/>
        <v>139.392</v>
      </c>
      <c r="G210" s="31"/>
      <c r="H210" s="31"/>
      <c r="I210" s="31"/>
    </row>
    <row r="211" spans="3:9" s="11" customFormat="1" x14ac:dyDescent="0.25">
      <c r="C211" s="40"/>
      <c r="D211" s="52" t="s">
        <v>155</v>
      </c>
      <c r="E211" s="53">
        <v>819.42</v>
      </c>
      <c r="F211" s="61">
        <f t="shared" si="36"/>
        <v>991.49819999999988</v>
      </c>
      <c r="G211" s="31"/>
      <c r="H211" s="31"/>
      <c r="I211" s="31"/>
    </row>
    <row r="212" spans="3:9" s="11" customFormat="1" x14ac:dyDescent="0.25">
      <c r="C212" s="40"/>
      <c r="D212" s="52" t="s">
        <v>156</v>
      </c>
      <c r="E212" s="53">
        <v>5163.5</v>
      </c>
      <c r="F212" s="61">
        <f t="shared" si="36"/>
        <v>6247.835</v>
      </c>
      <c r="G212" s="31"/>
      <c r="H212" s="31"/>
      <c r="I212" s="31"/>
    </row>
    <row r="213" spans="3:9" s="11" customFormat="1" x14ac:dyDescent="0.25">
      <c r="C213" s="40"/>
      <c r="D213" s="52" t="s">
        <v>157</v>
      </c>
      <c r="E213" s="53">
        <v>7416</v>
      </c>
      <c r="F213" s="61">
        <f t="shared" si="36"/>
        <v>8973.36</v>
      </c>
      <c r="G213" s="31"/>
      <c r="H213" s="31"/>
      <c r="I213" s="31"/>
    </row>
    <row r="214" spans="3:9" s="11" customFormat="1" x14ac:dyDescent="0.25">
      <c r="C214" s="40"/>
      <c r="D214" s="52" t="s">
        <v>158</v>
      </c>
      <c r="E214" s="53">
        <v>3412.4</v>
      </c>
      <c r="F214" s="61">
        <f t="shared" si="36"/>
        <v>4129.0039999999999</v>
      </c>
      <c r="G214" s="31"/>
      <c r="H214" s="31"/>
      <c r="I214" s="31"/>
    </row>
    <row r="215" spans="3:9" s="11" customFormat="1" x14ac:dyDescent="0.25">
      <c r="C215" s="40"/>
      <c r="D215" s="52" t="s">
        <v>159</v>
      </c>
      <c r="E215" s="53">
        <v>2514.4</v>
      </c>
      <c r="F215" s="61">
        <f t="shared" si="36"/>
        <v>3042.424</v>
      </c>
      <c r="G215" s="31"/>
      <c r="H215" s="31"/>
      <c r="I215" s="31"/>
    </row>
    <row r="216" spans="3:9" s="11" customFormat="1" x14ac:dyDescent="0.25">
      <c r="C216" s="40"/>
      <c r="D216" s="52" t="s">
        <v>160</v>
      </c>
      <c r="E216" s="53">
        <v>2200.1</v>
      </c>
      <c r="F216" s="61">
        <f t="shared" si="36"/>
        <v>2662.1209999999996</v>
      </c>
      <c r="G216" s="31"/>
      <c r="H216" s="31"/>
      <c r="I216" s="31"/>
    </row>
    <row r="217" spans="3:9" s="11" customFormat="1" x14ac:dyDescent="0.25">
      <c r="C217" s="40"/>
      <c r="D217" s="52" t="s">
        <v>161</v>
      </c>
      <c r="E217" s="53">
        <v>2695.68</v>
      </c>
      <c r="F217" s="61">
        <f t="shared" si="36"/>
        <v>3261.7727999999997</v>
      </c>
      <c r="G217" s="31"/>
      <c r="H217" s="31"/>
      <c r="I217" s="31"/>
    </row>
    <row r="218" spans="3:9" s="11" customFormat="1" x14ac:dyDescent="0.25">
      <c r="C218" s="40"/>
      <c r="D218" s="52" t="s">
        <v>162</v>
      </c>
      <c r="E218" s="53">
        <v>885.6</v>
      </c>
      <c r="F218" s="61">
        <f t="shared" si="36"/>
        <v>1071.576</v>
      </c>
      <c r="G218" s="31"/>
      <c r="H218" s="31"/>
      <c r="I218" s="31"/>
    </row>
    <row r="219" spans="3:9" s="11" customFormat="1" x14ac:dyDescent="0.25">
      <c r="C219" s="40"/>
      <c r="D219" s="52" t="s">
        <v>163</v>
      </c>
      <c r="E219" s="53">
        <v>10063.200000000001</v>
      </c>
      <c r="F219" s="61">
        <f t="shared" si="36"/>
        <v>12176.472</v>
      </c>
      <c r="G219" s="31"/>
      <c r="H219" s="31"/>
      <c r="I219" s="31"/>
    </row>
    <row r="220" spans="3:9" s="11" customFormat="1" x14ac:dyDescent="0.25">
      <c r="C220" s="40"/>
      <c r="D220" s="52" t="s">
        <v>164</v>
      </c>
      <c r="E220" s="53">
        <v>11289.599999999999</v>
      </c>
      <c r="F220" s="61">
        <f t="shared" si="36"/>
        <v>13660.415999999997</v>
      </c>
      <c r="G220" s="31"/>
      <c r="H220" s="31"/>
      <c r="I220" s="31"/>
    </row>
    <row r="221" spans="3:9" s="11" customFormat="1" x14ac:dyDescent="0.25">
      <c r="C221" s="40"/>
      <c r="D221" s="52" t="s">
        <v>165</v>
      </c>
      <c r="E221" s="53">
        <v>949.98</v>
      </c>
      <c r="F221" s="61">
        <f t="shared" si="36"/>
        <v>1149.4757999999999</v>
      </c>
      <c r="G221" s="31"/>
      <c r="H221" s="31"/>
      <c r="I221" s="31"/>
    </row>
    <row r="222" spans="3:9" s="11" customFormat="1" x14ac:dyDescent="0.25">
      <c r="C222" s="40"/>
      <c r="D222" s="52" t="s">
        <v>166</v>
      </c>
      <c r="E222" s="53">
        <v>2514.4</v>
      </c>
      <c r="F222" s="61">
        <f t="shared" si="36"/>
        <v>3042.424</v>
      </c>
      <c r="G222" s="31"/>
      <c r="H222" s="31"/>
      <c r="I222" s="31"/>
    </row>
    <row r="223" spans="3:9" s="11" customFormat="1" x14ac:dyDescent="0.25">
      <c r="C223" s="40"/>
      <c r="D223" s="52" t="s">
        <v>167</v>
      </c>
      <c r="E223" s="53">
        <v>9024.9000000000015</v>
      </c>
      <c r="F223" s="61">
        <f t="shared" si="36"/>
        <v>10920.129000000001</v>
      </c>
      <c r="G223" s="31"/>
      <c r="H223" s="31"/>
      <c r="I223" s="31"/>
    </row>
    <row r="224" spans="3:9" s="11" customFormat="1" x14ac:dyDescent="0.25">
      <c r="C224" s="40"/>
      <c r="D224" s="52" t="s">
        <v>168</v>
      </c>
      <c r="E224" s="53">
        <v>82101.01999999999</v>
      </c>
      <c r="F224" s="61">
        <f t="shared" si="36"/>
        <v>99342.234199999977</v>
      </c>
      <c r="G224" s="31"/>
      <c r="H224" s="31"/>
      <c r="I224" s="31"/>
    </row>
    <row r="225" spans="3:9" s="11" customFormat="1" x14ac:dyDescent="0.25">
      <c r="C225" s="40"/>
      <c r="D225" s="52" t="s">
        <v>169</v>
      </c>
      <c r="E225" s="53">
        <v>1497.6</v>
      </c>
      <c r="F225" s="61">
        <f t="shared" si="36"/>
        <v>1812.0959999999998</v>
      </c>
      <c r="G225" s="31"/>
      <c r="H225" s="31"/>
      <c r="I225" s="31"/>
    </row>
    <row r="226" spans="3:9" s="11" customFormat="1" x14ac:dyDescent="0.25">
      <c r="C226" s="40"/>
      <c r="D226" s="52" t="s">
        <v>170</v>
      </c>
      <c r="E226" s="53">
        <v>5529.6</v>
      </c>
      <c r="F226" s="61">
        <f t="shared" si="36"/>
        <v>6690.8159999999998</v>
      </c>
      <c r="G226" s="31"/>
      <c r="H226" s="31"/>
      <c r="I226" s="31"/>
    </row>
    <row r="227" spans="3:9" s="11" customFormat="1" x14ac:dyDescent="0.25">
      <c r="C227" s="40"/>
      <c r="D227" s="52" t="s">
        <v>171</v>
      </c>
      <c r="E227" s="53">
        <v>12038.8</v>
      </c>
      <c r="F227" s="61">
        <f t="shared" si="36"/>
        <v>14566.947999999999</v>
      </c>
      <c r="G227" s="31"/>
      <c r="H227" s="31"/>
      <c r="I227" s="31"/>
    </row>
    <row r="228" spans="3:9" s="11" customFormat="1" x14ac:dyDescent="0.25">
      <c r="C228" s="40"/>
      <c r="D228" s="52" t="s">
        <v>172</v>
      </c>
      <c r="E228" s="53">
        <v>9823.6</v>
      </c>
      <c r="F228" s="61">
        <f t="shared" si="36"/>
        <v>11886.556</v>
      </c>
      <c r="G228" s="31"/>
      <c r="H228" s="31"/>
      <c r="I228" s="31"/>
    </row>
    <row r="229" spans="3:9" s="11" customFormat="1" x14ac:dyDescent="0.25">
      <c r="C229" s="40"/>
      <c r="D229" s="52" t="s">
        <v>173</v>
      </c>
      <c r="E229" s="53">
        <v>8505.7999999999993</v>
      </c>
      <c r="F229" s="61">
        <f t="shared" si="36"/>
        <v>10292.017999999998</v>
      </c>
      <c r="G229" s="31"/>
      <c r="H229" s="31"/>
      <c r="I229" s="31"/>
    </row>
    <row r="230" spans="3:9" s="11" customFormat="1" x14ac:dyDescent="0.25">
      <c r="C230" s="40"/>
      <c r="D230" s="52" t="s">
        <v>174</v>
      </c>
      <c r="E230" s="53">
        <v>12437.3</v>
      </c>
      <c r="F230" s="61">
        <f t="shared" si="36"/>
        <v>15049.132999999998</v>
      </c>
      <c r="G230" s="31"/>
      <c r="H230" s="31"/>
      <c r="I230" s="31"/>
    </row>
    <row r="231" spans="3:9" s="11" customFormat="1" x14ac:dyDescent="0.25">
      <c r="C231" s="40"/>
      <c r="D231" s="52" t="s">
        <v>175</v>
      </c>
      <c r="E231" s="53">
        <v>717.12</v>
      </c>
      <c r="F231" s="61">
        <f t="shared" si="36"/>
        <v>867.71519999999998</v>
      </c>
      <c r="G231" s="31"/>
      <c r="H231" s="31"/>
      <c r="I231" s="31"/>
    </row>
    <row r="232" spans="3:9" s="11" customFormat="1" x14ac:dyDescent="0.25">
      <c r="C232" s="40"/>
      <c r="D232" s="52" t="s">
        <v>176</v>
      </c>
      <c r="E232" s="53">
        <v>446.4</v>
      </c>
      <c r="F232" s="61">
        <f t="shared" si="36"/>
        <v>540.14400000000001</v>
      </c>
      <c r="G232" s="31"/>
      <c r="H232" s="31"/>
      <c r="I232" s="31"/>
    </row>
    <row r="233" spans="3:9" s="11" customFormat="1" x14ac:dyDescent="0.25">
      <c r="C233" s="40"/>
      <c r="D233" s="52" t="s">
        <v>177</v>
      </c>
      <c r="E233" s="53">
        <v>7257.5999999999995</v>
      </c>
      <c r="F233" s="61">
        <f t="shared" si="36"/>
        <v>8781.6959999999999</v>
      </c>
      <c r="G233" s="31"/>
      <c r="H233" s="31"/>
      <c r="I233" s="31"/>
    </row>
    <row r="234" spans="3:9" s="11" customFormat="1" x14ac:dyDescent="0.25">
      <c r="C234" s="40"/>
      <c r="D234" s="52" t="s">
        <v>178</v>
      </c>
      <c r="E234" s="53">
        <v>3047.62</v>
      </c>
      <c r="F234" s="61">
        <f t="shared" si="36"/>
        <v>3687.6201999999998</v>
      </c>
      <c r="G234" s="31"/>
      <c r="H234" s="31"/>
      <c r="I234" s="31"/>
    </row>
    <row r="235" spans="3:9" s="11" customFormat="1" x14ac:dyDescent="0.25">
      <c r="C235" s="40"/>
      <c r="D235" s="52" t="s">
        <v>179</v>
      </c>
      <c r="E235" s="53">
        <v>1684.8</v>
      </c>
      <c r="F235" s="61">
        <f t="shared" si="36"/>
        <v>2038.6079999999999</v>
      </c>
      <c r="G235" s="31"/>
      <c r="H235" s="31"/>
      <c r="I235" s="31"/>
    </row>
    <row r="236" spans="3:9" s="11" customFormat="1" x14ac:dyDescent="0.25">
      <c r="C236" s="40"/>
      <c r="D236" s="52" t="s">
        <v>180</v>
      </c>
      <c r="E236" s="53">
        <v>2635.6</v>
      </c>
      <c r="F236" s="61">
        <f t="shared" si="36"/>
        <v>3189.076</v>
      </c>
      <c r="G236" s="31"/>
      <c r="H236" s="31"/>
      <c r="I236" s="31"/>
    </row>
    <row r="237" spans="3:9" s="11" customFormat="1" x14ac:dyDescent="0.25">
      <c r="C237" s="40"/>
      <c r="D237" s="52" t="s">
        <v>181</v>
      </c>
      <c r="E237" s="53">
        <v>2514.4</v>
      </c>
      <c r="F237" s="61">
        <f t="shared" si="36"/>
        <v>3042.424</v>
      </c>
      <c r="G237" s="31"/>
      <c r="H237" s="31"/>
      <c r="I237" s="31"/>
    </row>
    <row r="238" spans="3:9" s="11" customFormat="1" x14ac:dyDescent="0.25">
      <c r="C238" s="40"/>
      <c r="D238" s="52" t="s">
        <v>182</v>
      </c>
      <c r="E238" s="53">
        <v>1209.5999999999999</v>
      </c>
      <c r="F238" s="61">
        <f t="shared" si="36"/>
        <v>1463.6159999999998</v>
      </c>
      <c r="G238" s="31"/>
      <c r="H238" s="31"/>
      <c r="I238" s="31"/>
    </row>
    <row r="239" spans="3:9" s="11" customFormat="1" x14ac:dyDescent="0.25">
      <c r="C239" s="40"/>
      <c r="D239" s="52" t="s">
        <v>183</v>
      </c>
      <c r="E239" s="53">
        <v>2534.3999999999996</v>
      </c>
      <c r="F239" s="61">
        <f t="shared" si="36"/>
        <v>3066.6239999999993</v>
      </c>
      <c r="G239" s="31"/>
      <c r="H239" s="31"/>
      <c r="I239" s="31"/>
    </row>
    <row r="240" spans="3:9" s="11" customFormat="1" x14ac:dyDescent="0.25">
      <c r="C240" s="40"/>
      <c r="D240" s="52" t="s">
        <v>184</v>
      </c>
      <c r="E240" s="53">
        <v>299.5</v>
      </c>
      <c r="F240" s="61">
        <f t="shared" si="36"/>
        <v>362.39499999999998</v>
      </c>
      <c r="G240" s="31"/>
      <c r="H240" s="31"/>
      <c r="I240" s="31"/>
    </row>
    <row r="241" spans="3:9" s="11" customFormat="1" x14ac:dyDescent="0.25">
      <c r="C241" s="40"/>
      <c r="D241" s="52" t="s">
        <v>185</v>
      </c>
      <c r="E241" s="53">
        <v>1347</v>
      </c>
      <c r="F241" s="61">
        <f t="shared" si="36"/>
        <v>1629.87</v>
      </c>
      <c r="G241" s="31"/>
      <c r="H241" s="31"/>
      <c r="I241" s="31"/>
    </row>
    <row r="242" spans="3:9" s="11" customFormat="1" x14ac:dyDescent="0.25">
      <c r="C242" s="40"/>
      <c r="D242" s="52" t="s">
        <v>186</v>
      </c>
      <c r="E242" s="81">
        <v>17280</v>
      </c>
      <c r="F242" s="61">
        <f t="shared" si="36"/>
        <v>20908.8</v>
      </c>
      <c r="G242" s="31"/>
      <c r="H242" s="31"/>
      <c r="I242" s="31"/>
    </row>
    <row r="243" spans="3:9" s="11" customFormat="1" x14ac:dyDescent="0.25">
      <c r="C243" s="40"/>
      <c r="D243" s="52" t="s">
        <v>187</v>
      </c>
      <c r="E243" s="81">
        <v>17141.759999999998</v>
      </c>
      <c r="F243" s="61">
        <f t="shared" si="36"/>
        <v>20741.529599999998</v>
      </c>
      <c r="G243" s="31"/>
      <c r="H243" s="31"/>
      <c r="I243" s="31"/>
    </row>
    <row r="244" spans="3:9" s="11" customFormat="1" x14ac:dyDescent="0.25">
      <c r="C244" s="40"/>
      <c r="D244" s="52" t="s">
        <v>188</v>
      </c>
      <c r="E244" s="81">
        <v>18260.189999999999</v>
      </c>
      <c r="F244" s="61">
        <f t="shared" si="36"/>
        <v>22094.829899999997</v>
      </c>
      <c r="G244" s="31"/>
      <c r="H244" s="31"/>
      <c r="I244" s="31"/>
    </row>
    <row r="245" spans="3:9" s="11" customFormat="1" x14ac:dyDescent="0.25">
      <c r="C245" s="40"/>
      <c r="D245" s="52" t="s">
        <v>189</v>
      </c>
      <c r="E245" s="81">
        <v>10063.199999999999</v>
      </c>
      <c r="F245" s="61">
        <f t="shared" si="36"/>
        <v>12176.471999999998</v>
      </c>
      <c r="G245" s="31"/>
      <c r="H245" s="31"/>
      <c r="I245" s="31"/>
    </row>
    <row r="246" spans="3:9" s="11" customFormat="1" x14ac:dyDescent="0.25">
      <c r="C246" s="40"/>
      <c r="D246" s="52" t="s">
        <v>190</v>
      </c>
      <c r="E246" s="81">
        <v>1459.25</v>
      </c>
      <c r="F246" s="61">
        <f t="shared" si="36"/>
        <v>1765.6924999999999</v>
      </c>
      <c r="G246" s="31"/>
      <c r="H246" s="31"/>
      <c r="I246" s="31"/>
    </row>
    <row r="247" spans="3:9" s="11" customFormat="1" x14ac:dyDescent="0.25">
      <c r="C247" s="37" t="s">
        <v>67</v>
      </c>
      <c r="D247" s="85" t="s">
        <v>200</v>
      </c>
      <c r="E247" s="86">
        <v>78838.69</v>
      </c>
      <c r="F247" s="60">
        <f t="shared" si="36"/>
        <v>95394.814899999998</v>
      </c>
      <c r="G247" s="31"/>
      <c r="H247" s="31"/>
      <c r="I247" s="31"/>
    </row>
    <row r="248" spans="3:9" s="11" customFormat="1" x14ac:dyDescent="0.25">
      <c r="C248" s="41"/>
      <c r="D248" s="57" t="s">
        <v>95</v>
      </c>
      <c r="E248" s="84">
        <v>13810.14</v>
      </c>
      <c r="F248" s="88">
        <f t="shared" si="36"/>
        <v>16710.269399999997</v>
      </c>
      <c r="H248" s="31"/>
      <c r="I248" s="31"/>
    </row>
    <row r="249" spans="3:9" s="11" customFormat="1" x14ac:dyDescent="0.25">
      <c r="C249" s="37" t="s">
        <v>58</v>
      </c>
      <c r="D249" s="55" t="s">
        <v>144</v>
      </c>
      <c r="E249" s="82">
        <v>6001.15</v>
      </c>
      <c r="F249" s="61">
        <f t="shared" si="36"/>
        <v>7261.3914999999997</v>
      </c>
      <c r="H249" s="31"/>
      <c r="I249" s="31"/>
    </row>
    <row r="250" spans="3:9" s="11" customFormat="1" x14ac:dyDescent="0.25">
      <c r="C250" s="37" t="s">
        <v>92</v>
      </c>
      <c r="D250" s="51" t="s">
        <v>93</v>
      </c>
      <c r="E250" s="83">
        <v>62685.63</v>
      </c>
      <c r="F250" s="60">
        <f t="shared" si="36"/>
        <v>75849.612299999993</v>
      </c>
      <c r="G250" s="31"/>
      <c r="H250" s="31"/>
      <c r="I250" s="31"/>
    </row>
    <row r="251" spans="3:9" s="11" customFormat="1" x14ac:dyDescent="0.25">
      <c r="C251" s="40"/>
      <c r="D251" s="57" t="s">
        <v>94</v>
      </c>
      <c r="E251" s="84">
        <v>9578.25</v>
      </c>
      <c r="F251" s="88">
        <f t="shared" si="36"/>
        <v>11589.682499999999</v>
      </c>
      <c r="G251" s="31"/>
      <c r="H251" s="31"/>
      <c r="I251" s="31"/>
    </row>
    <row r="252" spans="3:9" s="11" customFormat="1" x14ac:dyDescent="0.25">
      <c r="C252" s="37" t="s">
        <v>14</v>
      </c>
      <c r="D252" s="51" t="s">
        <v>60</v>
      </c>
      <c r="E252" s="83">
        <v>13866.65</v>
      </c>
      <c r="F252" s="61">
        <f t="shared" si="36"/>
        <v>16778.646499999999</v>
      </c>
      <c r="G252" s="31"/>
      <c r="H252" s="31"/>
      <c r="I252" s="31"/>
    </row>
    <row r="253" spans="3:9" s="11" customFormat="1" x14ac:dyDescent="0.25">
      <c r="C253" s="40"/>
      <c r="D253" s="52" t="s">
        <v>59</v>
      </c>
      <c r="E253" s="50">
        <v>29097.43</v>
      </c>
      <c r="F253" s="61">
        <f t="shared" si="36"/>
        <v>35207.890299999999</v>
      </c>
      <c r="G253" s="31"/>
      <c r="H253" s="31"/>
      <c r="I253" s="31"/>
    </row>
    <row r="254" spans="3:9" s="11" customFormat="1" x14ac:dyDescent="0.25">
      <c r="C254" s="40"/>
      <c r="D254" s="52" t="s">
        <v>62</v>
      </c>
      <c r="E254" s="50">
        <v>8862.06</v>
      </c>
      <c r="F254" s="61">
        <f t="shared" si="36"/>
        <v>10723.0926</v>
      </c>
      <c r="G254" s="31"/>
      <c r="H254" s="31"/>
      <c r="I254" s="31"/>
    </row>
    <row r="255" spans="3:9" s="11" customFormat="1" x14ac:dyDescent="0.25">
      <c r="C255" s="40"/>
      <c r="D255" s="52" t="s">
        <v>145</v>
      </c>
      <c r="E255" s="50">
        <v>6246.4000000000005</v>
      </c>
      <c r="F255" s="61">
        <f t="shared" si="36"/>
        <v>7558.1440000000002</v>
      </c>
      <c r="H255" s="31"/>
      <c r="I255" s="31"/>
    </row>
    <row r="256" spans="3:9" s="11" customFormat="1" x14ac:dyDescent="0.25">
      <c r="C256" s="40"/>
      <c r="D256" s="52" t="s">
        <v>146</v>
      </c>
      <c r="E256" s="50">
        <v>8020.74</v>
      </c>
      <c r="F256" s="61">
        <f t="shared" si="36"/>
        <v>9705.0954000000002</v>
      </c>
      <c r="H256" s="31"/>
      <c r="I256" s="31"/>
    </row>
    <row r="257" spans="3:9" s="11" customFormat="1" x14ac:dyDescent="0.25">
      <c r="C257" s="40"/>
      <c r="D257" s="52" t="s">
        <v>147</v>
      </c>
      <c r="E257" s="50">
        <v>1813.68</v>
      </c>
      <c r="F257" s="61">
        <f t="shared" ref="F257:F296" si="37">E257*1.21</f>
        <v>2194.5527999999999</v>
      </c>
      <c r="H257" s="31"/>
      <c r="I257" s="31"/>
    </row>
    <row r="258" spans="3:9" s="11" customFormat="1" x14ac:dyDescent="0.25">
      <c r="C258" s="40"/>
      <c r="D258" s="52" t="s">
        <v>148</v>
      </c>
      <c r="E258" s="50">
        <v>5535.92</v>
      </c>
      <c r="F258" s="61">
        <f t="shared" si="37"/>
        <v>6698.4632000000001</v>
      </c>
      <c r="H258" s="31"/>
      <c r="I258" s="31"/>
    </row>
    <row r="259" spans="3:9" s="11" customFormat="1" x14ac:dyDescent="0.25">
      <c r="C259" s="41"/>
      <c r="D259" s="57" t="s">
        <v>149</v>
      </c>
      <c r="E259" s="56">
        <v>5788.7999999999993</v>
      </c>
      <c r="F259" s="61">
        <f t="shared" si="37"/>
        <v>7004.4479999999985</v>
      </c>
      <c r="H259" s="31"/>
      <c r="I259" s="31"/>
    </row>
    <row r="260" spans="3:9" s="11" customFormat="1" x14ac:dyDescent="0.25">
      <c r="C260" s="37" t="s">
        <v>13</v>
      </c>
      <c r="D260" s="51" t="s">
        <v>96</v>
      </c>
      <c r="E260" s="49">
        <v>4982.9399999999996</v>
      </c>
      <c r="F260" s="60">
        <f t="shared" si="37"/>
        <v>6029.357399999999</v>
      </c>
      <c r="H260" s="31"/>
      <c r="I260" s="31"/>
    </row>
    <row r="261" spans="3:9" s="11" customFormat="1" x14ac:dyDescent="0.25">
      <c r="C261" s="40"/>
      <c r="D261" s="52" t="s">
        <v>97</v>
      </c>
      <c r="E261" s="50">
        <v>35004.949999999997</v>
      </c>
      <c r="F261" s="61">
        <f t="shared" si="37"/>
        <v>42355.989499999996</v>
      </c>
      <c r="H261" s="31"/>
      <c r="I261" s="31"/>
    </row>
    <row r="262" spans="3:9" s="11" customFormat="1" x14ac:dyDescent="0.25">
      <c r="C262" s="40"/>
      <c r="D262" s="52" t="s">
        <v>98</v>
      </c>
      <c r="E262" s="50">
        <v>1438.83</v>
      </c>
      <c r="F262" s="61">
        <f t="shared" si="37"/>
        <v>1740.9842999999998</v>
      </c>
      <c r="H262" s="31"/>
      <c r="I262" s="31"/>
    </row>
    <row r="263" spans="3:9" s="11" customFormat="1" x14ac:dyDescent="0.25">
      <c r="C263" s="40"/>
      <c r="D263" s="52" t="s">
        <v>99</v>
      </c>
      <c r="E263" s="50">
        <v>22759.41</v>
      </c>
      <c r="F263" s="61">
        <f t="shared" si="37"/>
        <v>27538.8861</v>
      </c>
      <c r="H263" s="31"/>
      <c r="I263" s="31"/>
    </row>
    <row r="264" spans="3:9" s="11" customFormat="1" x14ac:dyDescent="0.25">
      <c r="C264" s="40"/>
      <c r="D264" s="52" t="s">
        <v>100</v>
      </c>
      <c r="E264" s="50">
        <v>15771.25</v>
      </c>
      <c r="F264" s="61">
        <f t="shared" si="37"/>
        <v>19083.212499999998</v>
      </c>
      <c r="H264" s="31"/>
      <c r="I264" s="31"/>
    </row>
    <row r="265" spans="3:9" s="11" customFormat="1" x14ac:dyDescent="0.25">
      <c r="C265" s="40"/>
      <c r="D265" s="52" t="s">
        <v>101</v>
      </c>
      <c r="E265" s="50">
        <v>55.8</v>
      </c>
      <c r="F265" s="61">
        <f t="shared" si="37"/>
        <v>67.518000000000001</v>
      </c>
      <c r="H265" s="31"/>
      <c r="I265" s="31"/>
    </row>
    <row r="266" spans="3:9" s="11" customFormat="1" x14ac:dyDescent="0.25">
      <c r="C266" s="40"/>
      <c r="D266" s="52" t="s">
        <v>102</v>
      </c>
      <c r="E266" s="50">
        <v>43.4</v>
      </c>
      <c r="F266" s="61">
        <f t="shared" si="37"/>
        <v>52.513999999999996</v>
      </c>
      <c r="H266" s="31"/>
      <c r="I266" s="31"/>
    </row>
    <row r="267" spans="3:9" s="11" customFormat="1" x14ac:dyDescent="0.25">
      <c r="C267" s="40"/>
      <c r="D267" s="52" t="s">
        <v>103</v>
      </c>
      <c r="E267" s="50">
        <v>6129.46</v>
      </c>
      <c r="F267" s="61">
        <f t="shared" si="37"/>
        <v>7416.6466</v>
      </c>
      <c r="G267" s="31"/>
      <c r="H267" s="31"/>
      <c r="I267" s="31"/>
    </row>
    <row r="268" spans="3:9" s="11" customFormat="1" x14ac:dyDescent="0.25">
      <c r="C268" s="40"/>
      <c r="D268" s="52" t="s">
        <v>104</v>
      </c>
      <c r="E268" s="50">
        <v>19078.559999999998</v>
      </c>
      <c r="F268" s="61">
        <f t="shared" si="37"/>
        <v>23085.057599999996</v>
      </c>
      <c r="H268" s="31"/>
      <c r="I268" s="31"/>
    </row>
    <row r="269" spans="3:9" s="11" customFormat="1" x14ac:dyDescent="0.25">
      <c r="C269" s="40"/>
      <c r="D269" s="52" t="s">
        <v>105</v>
      </c>
      <c r="E269" s="50">
        <v>1500</v>
      </c>
      <c r="F269" s="61">
        <f t="shared" si="37"/>
        <v>1815</v>
      </c>
      <c r="H269" s="31"/>
      <c r="I269" s="31"/>
    </row>
    <row r="270" spans="3:9" s="11" customFormat="1" x14ac:dyDescent="0.25">
      <c r="C270" s="40"/>
      <c r="D270" s="52" t="s">
        <v>106</v>
      </c>
      <c r="E270" s="50">
        <v>1110</v>
      </c>
      <c r="F270" s="61">
        <f t="shared" si="37"/>
        <v>1343.1</v>
      </c>
      <c r="H270" s="31"/>
      <c r="I270" s="31"/>
    </row>
    <row r="271" spans="3:9" s="11" customFormat="1" x14ac:dyDescent="0.25">
      <c r="C271" s="40"/>
      <c r="D271" s="52" t="s">
        <v>107</v>
      </c>
      <c r="E271" s="50">
        <v>25882.920000000002</v>
      </c>
      <c r="F271" s="61">
        <f t="shared" si="37"/>
        <v>31318.333200000001</v>
      </c>
      <c r="H271" s="31"/>
      <c r="I271" s="31"/>
    </row>
    <row r="272" spans="3:9" s="11" customFormat="1" x14ac:dyDescent="0.25">
      <c r="C272" s="40"/>
      <c r="D272" s="52" t="s">
        <v>108</v>
      </c>
      <c r="E272" s="50">
        <v>39956.67</v>
      </c>
      <c r="F272" s="61">
        <f t="shared" si="37"/>
        <v>48347.570699999997</v>
      </c>
      <c r="H272" s="31"/>
      <c r="I272" s="31"/>
    </row>
    <row r="273" spans="3:9" s="11" customFormat="1" x14ac:dyDescent="0.25">
      <c r="C273" s="40"/>
      <c r="D273" s="52" t="s">
        <v>109</v>
      </c>
      <c r="E273" s="50">
        <v>9410.0499999999993</v>
      </c>
      <c r="F273" s="61">
        <f t="shared" si="37"/>
        <v>11386.160499999998</v>
      </c>
      <c r="H273" s="31"/>
      <c r="I273" s="31"/>
    </row>
    <row r="274" spans="3:9" s="11" customFormat="1" x14ac:dyDescent="0.25">
      <c r="C274" s="40"/>
      <c r="D274" s="52" t="s">
        <v>110</v>
      </c>
      <c r="E274" s="50">
        <v>4199.16</v>
      </c>
      <c r="F274" s="61">
        <f t="shared" si="37"/>
        <v>5080.9835999999996</v>
      </c>
      <c r="H274" s="31"/>
      <c r="I274" s="31"/>
    </row>
    <row r="275" spans="3:9" s="11" customFormat="1" x14ac:dyDescent="0.25">
      <c r="C275" s="40"/>
      <c r="D275" s="52" t="s">
        <v>111</v>
      </c>
      <c r="E275" s="50">
        <v>2906.25</v>
      </c>
      <c r="F275" s="61">
        <f t="shared" si="37"/>
        <v>3516.5625</v>
      </c>
      <c r="H275" s="31"/>
      <c r="I275" s="31"/>
    </row>
    <row r="276" spans="3:9" s="11" customFormat="1" x14ac:dyDescent="0.25">
      <c r="C276" s="40"/>
      <c r="D276" s="52" t="s">
        <v>112</v>
      </c>
      <c r="E276" s="50">
        <v>129.76</v>
      </c>
      <c r="F276" s="61">
        <f t="shared" si="37"/>
        <v>157.00959999999998</v>
      </c>
      <c r="H276" s="31"/>
      <c r="I276" s="31"/>
    </row>
    <row r="277" spans="3:9" s="11" customFormat="1" x14ac:dyDescent="0.25">
      <c r="C277" s="40"/>
      <c r="D277" s="52" t="s">
        <v>113</v>
      </c>
      <c r="E277" s="50">
        <v>48036</v>
      </c>
      <c r="F277" s="61">
        <f t="shared" si="37"/>
        <v>58123.56</v>
      </c>
      <c r="H277" s="31"/>
      <c r="I277" s="31"/>
    </row>
    <row r="278" spans="3:9" s="11" customFormat="1" x14ac:dyDescent="0.25">
      <c r="C278" s="40"/>
      <c r="D278" s="52" t="s">
        <v>114</v>
      </c>
      <c r="E278" s="50">
        <v>15377.039999999999</v>
      </c>
      <c r="F278" s="61">
        <f t="shared" si="37"/>
        <v>18606.218399999998</v>
      </c>
      <c r="H278" s="31"/>
      <c r="I278" s="31"/>
    </row>
    <row r="279" spans="3:9" s="11" customFormat="1" x14ac:dyDescent="0.25">
      <c r="C279" s="40"/>
      <c r="D279" s="52" t="s">
        <v>115</v>
      </c>
      <c r="E279" s="50">
        <v>49620.290000000008</v>
      </c>
      <c r="F279" s="61">
        <f t="shared" si="37"/>
        <v>60040.550900000009</v>
      </c>
      <c r="G279" s="31"/>
      <c r="H279" s="31"/>
      <c r="I279" s="31"/>
    </row>
    <row r="280" spans="3:9" s="11" customFormat="1" x14ac:dyDescent="0.25">
      <c r="C280" s="40"/>
      <c r="D280" s="52" t="s">
        <v>116</v>
      </c>
      <c r="E280" s="50">
        <v>124.4</v>
      </c>
      <c r="F280" s="61">
        <f t="shared" si="37"/>
        <v>150.524</v>
      </c>
      <c r="H280" s="31"/>
      <c r="I280" s="31"/>
    </row>
    <row r="281" spans="3:9" s="11" customFormat="1" x14ac:dyDescent="0.25">
      <c r="C281" s="40"/>
      <c r="D281" s="52" t="s">
        <v>117</v>
      </c>
      <c r="E281" s="50">
        <v>43621.24</v>
      </c>
      <c r="F281" s="61">
        <f t="shared" si="37"/>
        <v>52781.700399999994</v>
      </c>
      <c r="H281" s="31"/>
      <c r="I281" s="31"/>
    </row>
    <row r="282" spans="3:9" s="11" customFormat="1" x14ac:dyDescent="0.25">
      <c r="C282" s="40"/>
      <c r="D282" s="52" t="s">
        <v>118</v>
      </c>
      <c r="E282" s="50">
        <v>26918.420000000006</v>
      </c>
      <c r="F282" s="61">
        <f t="shared" si="37"/>
        <v>32571.288200000006</v>
      </c>
      <c r="H282" s="31"/>
      <c r="I282" s="31"/>
    </row>
    <row r="283" spans="3:9" s="11" customFormat="1" x14ac:dyDescent="0.25">
      <c r="C283" s="40"/>
      <c r="D283" s="52" t="s">
        <v>119</v>
      </c>
      <c r="E283" s="50">
        <v>20203.339999999997</v>
      </c>
      <c r="F283" s="61">
        <f t="shared" si="37"/>
        <v>24446.041399999995</v>
      </c>
      <c r="H283" s="31"/>
      <c r="I283" s="31"/>
    </row>
    <row r="284" spans="3:9" s="11" customFormat="1" x14ac:dyDescent="0.25">
      <c r="C284" s="40"/>
      <c r="D284" s="52" t="s">
        <v>120</v>
      </c>
      <c r="E284" s="50">
        <v>5967.5</v>
      </c>
      <c r="F284" s="61">
        <f t="shared" si="37"/>
        <v>7220.6750000000002</v>
      </c>
      <c r="H284" s="31"/>
      <c r="I284" s="31"/>
    </row>
    <row r="285" spans="3:9" s="11" customFormat="1" x14ac:dyDescent="0.25">
      <c r="C285" s="40"/>
      <c r="D285" s="52" t="s">
        <v>121</v>
      </c>
      <c r="E285" s="50">
        <v>32136.2</v>
      </c>
      <c r="F285" s="61">
        <f t="shared" si="37"/>
        <v>38884.802000000003</v>
      </c>
      <c r="H285" s="31"/>
      <c r="I285" s="31"/>
    </row>
    <row r="286" spans="3:9" s="11" customFormat="1" x14ac:dyDescent="0.25">
      <c r="C286" s="40"/>
      <c r="D286" s="52" t="s">
        <v>122</v>
      </c>
      <c r="E286" s="50">
        <v>1490</v>
      </c>
      <c r="F286" s="61">
        <f t="shared" si="37"/>
        <v>1802.8999999999999</v>
      </c>
      <c r="H286" s="31"/>
      <c r="I286" s="31"/>
    </row>
    <row r="287" spans="3:9" s="11" customFormat="1" x14ac:dyDescent="0.25">
      <c r="C287" s="40"/>
      <c r="D287" s="52" t="s">
        <v>123</v>
      </c>
      <c r="E287" s="50">
        <v>7964.37</v>
      </c>
      <c r="F287" s="61">
        <f t="shared" si="37"/>
        <v>9636.8876999999993</v>
      </c>
      <c r="H287" s="31"/>
      <c r="I287" s="31"/>
    </row>
    <row r="288" spans="3:9" s="11" customFormat="1" x14ac:dyDescent="0.25">
      <c r="C288" s="40"/>
      <c r="D288" s="52" t="s">
        <v>124</v>
      </c>
      <c r="E288" s="50">
        <v>5535.73</v>
      </c>
      <c r="F288" s="61">
        <f t="shared" si="37"/>
        <v>6698.233299999999</v>
      </c>
      <c r="H288" s="31"/>
      <c r="I288" s="31"/>
    </row>
    <row r="289" spans="2:9" s="11" customFormat="1" x14ac:dyDescent="0.25">
      <c r="C289" s="40"/>
      <c r="D289" s="52" t="s">
        <v>125</v>
      </c>
      <c r="E289" s="50">
        <v>126635.15000000001</v>
      </c>
      <c r="F289" s="61">
        <f t="shared" si="37"/>
        <v>153228.53150000001</v>
      </c>
      <c r="G289" s="31"/>
      <c r="H289" s="31"/>
      <c r="I289" s="31"/>
    </row>
    <row r="290" spans="2:9" s="11" customFormat="1" x14ac:dyDescent="0.25">
      <c r="C290" s="40"/>
      <c r="D290" s="52" t="s">
        <v>126</v>
      </c>
      <c r="E290" s="50">
        <v>1500</v>
      </c>
      <c r="F290" s="61">
        <f t="shared" si="37"/>
        <v>1815</v>
      </c>
      <c r="H290" s="31"/>
      <c r="I290" s="31"/>
    </row>
    <row r="291" spans="2:9" s="11" customFormat="1" x14ac:dyDescent="0.25">
      <c r="C291" s="40"/>
      <c r="D291" s="52" t="s">
        <v>127</v>
      </c>
      <c r="E291" s="50">
        <v>99.2</v>
      </c>
      <c r="F291" s="61">
        <f t="shared" si="37"/>
        <v>120.032</v>
      </c>
      <c r="H291" s="31"/>
      <c r="I291" s="31"/>
    </row>
    <row r="292" spans="2:9" s="11" customFormat="1" x14ac:dyDescent="0.25">
      <c r="C292" s="40"/>
      <c r="D292" s="52" t="s">
        <v>128</v>
      </c>
      <c r="E292" s="50">
        <v>12400</v>
      </c>
      <c r="F292" s="61">
        <f t="shared" si="37"/>
        <v>15004</v>
      </c>
      <c r="H292" s="31"/>
      <c r="I292" s="31"/>
    </row>
    <row r="293" spans="2:9" s="11" customFormat="1" x14ac:dyDescent="0.25">
      <c r="C293" s="40"/>
      <c r="D293" s="52" t="s">
        <v>129</v>
      </c>
      <c r="E293" s="50">
        <v>4920.63</v>
      </c>
      <c r="F293" s="61">
        <f t="shared" si="37"/>
        <v>5953.9623000000001</v>
      </c>
      <c r="H293" s="31"/>
      <c r="I293" s="31"/>
    </row>
    <row r="294" spans="2:9" s="11" customFormat="1" x14ac:dyDescent="0.25">
      <c r="C294" s="40"/>
      <c r="D294" s="52" t="s">
        <v>130</v>
      </c>
      <c r="E294" s="50">
        <v>5000.03</v>
      </c>
      <c r="F294" s="61">
        <f t="shared" si="37"/>
        <v>6050.0362999999998</v>
      </c>
      <c r="H294" s="31"/>
      <c r="I294" s="31"/>
    </row>
    <row r="295" spans="2:9" s="11" customFormat="1" x14ac:dyDescent="0.25">
      <c r="C295" s="40"/>
      <c r="D295" s="87" t="s">
        <v>201</v>
      </c>
      <c r="E295" s="50">
        <v>1500</v>
      </c>
      <c r="F295" s="88">
        <f t="shared" si="37"/>
        <v>1815</v>
      </c>
      <c r="H295" s="31"/>
      <c r="I295" s="31"/>
    </row>
    <row r="296" spans="2:9" ht="13" x14ac:dyDescent="0.3">
      <c r="C296" s="28"/>
      <c r="D296" s="19" t="s">
        <v>9</v>
      </c>
      <c r="E296" s="20">
        <f>SUM(E193:E295)</f>
        <v>1582496.2599999998</v>
      </c>
      <c r="F296" s="62">
        <f t="shared" si="37"/>
        <v>1914820.4745999996</v>
      </c>
    </row>
    <row r="297" spans="2:9" ht="7.5" customHeight="1" x14ac:dyDescent="0.25">
      <c r="E297" s="23"/>
    </row>
    <row r="298" spans="2:9" ht="15.75" customHeight="1" x14ac:dyDescent="0.3">
      <c r="E298" s="10" t="s">
        <v>5</v>
      </c>
      <c r="F298" s="10" t="s">
        <v>202</v>
      </c>
    </row>
    <row r="299" spans="2:9" x14ac:dyDescent="0.25">
      <c r="E299" s="1"/>
    </row>
    <row r="300" spans="2:9" ht="7.5" customHeight="1" x14ac:dyDescent="0.25">
      <c r="B300" s="12"/>
      <c r="C300" s="12"/>
      <c r="D300" s="12"/>
      <c r="E300" s="91"/>
    </row>
    <row r="301" spans="2:9" ht="13" x14ac:dyDescent="0.3">
      <c r="B301" s="12"/>
      <c r="C301" s="24" t="s">
        <v>9</v>
      </c>
      <c r="D301" s="25"/>
      <c r="E301" s="92">
        <f>+E296+E188+E170+E151+E127+E108+E70+E55+E30+E162+E176+E138</f>
        <v>4211525.26</v>
      </c>
      <c r="F301" s="90">
        <f t="shared" ref="F301" si="38">E301*1.21</f>
        <v>5095945.5645999992</v>
      </c>
    </row>
    <row r="302" spans="2:9" ht="13" x14ac:dyDescent="0.3">
      <c r="F302" s="105">
        <f t="shared" ref="F302" si="39">E302*1.21</f>
        <v>0</v>
      </c>
    </row>
    <row r="303" spans="2:9" x14ac:dyDescent="0.25">
      <c r="E303" s="42"/>
    </row>
    <row r="304" spans="2:9" ht="14.5" x14ac:dyDescent="0.35">
      <c r="E304" s="43"/>
    </row>
    <row r="305" spans="5:5" x14ac:dyDescent="0.25">
      <c r="E305" s="42"/>
    </row>
  </sheetData>
  <printOptions horizontalCentered="1"/>
  <pageMargins left="0" right="0" top="0.23622047244094491" bottom="0.19685039370078741" header="0" footer="0"/>
  <pageSetup paperSize="9" orientation="portrait" r:id="rId1"/>
  <headerFooter alignWithMargins="0"/>
  <rowBreaks count="1" manualBreakCount="1">
    <brk id="1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V44"/>
  <sheetViews>
    <sheetView topLeftCell="A2" workbookViewId="0">
      <selection activeCell="B2" sqref="B2"/>
    </sheetView>
  </sheetViews>
  <sheetFormatPr baseColWidth="10" defaultColWidth="11.453125" defaultRowHeight="14.5" x14ac:dyDescent="0.35"/>
  <cols>
    <col min="1" max="1" width="2.6328125" customWidth="1"/>
    <col min="2" max="2" width="42.6328125" customWidth="1"/>
    <col min="3" max="3" width="31.81640625" customWidth="1"/>
    <col min="4" max="42" width="5" style="243" customWidth="1"/>
    <col min="43" max="43" width="16.81640625" customWidth="1"/>
    <col min="44" max="44" width="17.453125" customWidth="1"/>
    <col min="45" max="45" width="15.08984375" customWidth="1"/>
    <col min="46" max="46" width="18.36328125" customWidth="1"/>
    <col min="47" max="47" width="15.453125" bestFit="1" customWidth="1"/>
    <col min="48" max="48" width="19.81640625" customWidth="1"/>
  </cols>
  <sheetData>
    <row r="1" spans="2:47" s="242" customFormat="1" x14ac:dyDescent="0.35"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</row>
    <row r="2" spans="2:47" s="242" customFormat="1" ht="18.5" x14ac:dyDescent="0.25">
      <c r="B2" s="245" t="s">
        <v>555</v>
      </c>
      <c r="C2" s="244"/>
    </row>
    <row r="3" spans="2:47" s="242" customFormat="1" ht="19" thickBot="1" x14ac:dyDescent="0.3">
      <c r="B3" s="245" t="s">
        <v>556</v>
      </c>
      <c r="C3" s="244"/>
    </row>
    <row r="4" spans="2:47" s="242" customFormat="1" ht="15.5" thickTop="1" thickBot="1" x14ac:dyDescent="0.3">
      <c r="D4" s="341" t="s">
        <v>557</v>
      </c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2"/>
      <c r="AM4" s="342"/>
      <c r="AN4" s="342"/>
      <c r="AO4" s="342"/>
      <c r="AP4" s="343"/>
    </row>
    <row r="5" spans="2:47" s="242" customFormat="1" ht="15" thickBot="1" x14ac:dyDescent="0.3">
      <c r="D5" s="344" t="s">
        <v>558</v>
      </c>
      <c r="E5" s="345"/>
      <c r="F5" s="345"/>
      <c r="G5" s="346"/>
      <c r="H5" s="344" t="s">
        <v>559</v>
      </c>
      <c r="I5" s="345"/>
      <c r="J5" s="345"/>
      <c r="K5" s="346"/>
      <c r="L5" s="344" t="s">
        <v>560</v>
      </c>
      <c r="M5" s="345"/>
      <c r="N5" s="345"/>
      <c r="O5" s="345"/>
      <c r="P5" s="346"/>
      <c r="Q5" s="344" t="s">
        <v>561</v>
      </c>
      <c r="R5" s="345"/>
      <c r="S5" s="345"/>
      <c r="T5" s="346"/>
      <c r="U5" s="344" t="s">
        <v>562</v>
      </c>
      <c r="V5" s="345"/>
      <c r="W5" s="345"/>
      <c r="X5" s="345"/>
      <c r="Y5" s="346"/>
      <c r="Z5" s="344" t="s">
        <v>563</v>
      </c>
      <c r="AA5" s="345"/>
      <c r="AB5" s="345"/>
      <c r="AC5" s="346"/>
      <c r="AD5" s="344" t="s">
        <v>564</v>
      </c>
      <c r="AE5" s="345"/>
      <c r="AF5" s="345"/>
      <c r="AG5" s="346"/>
      <c r="AH5" s="344" t="s">
        <v>565</v>
      </c>
      <c r="AI5" s="345"/>
      <c r="AJ5" s="345"/>
      <c r="AK5" s="345"/>
      <c r="AL5" s="346"/>
      <c r="AM5" s="344" t="s">
        <v>566</v>
      </c>
      <c r="AN5" s="345"/>
      <c r="AO5" s="345"/>
      <c r="AP5" s="346"/>
    </row>
    <row r="6" spans="2:47" s="242" customFormat="1" ht="13.5" thickBot="1" x14ac:dyDescent="0.3">
      <c r="B6" s="347" t="s">
        <v>567</v>
      </c>
      <c r="C6" s="347" t="s">
        <v>568</v>
      </c>
      <c r="D6" s="246">
        <v>15</v>
      </c>
      <c r="E6" s="247">
        <v>16</v>
      </c>
      <c r="F6" s="247">
        <v>17</v>
      </c>
      <c r="G6" s="248">
        <v>18</v>
      </c>
      <c r="H6" s="246">
        <v>19</v>
      </c>
      <c r="I6" s="247">
        <v>20</v>
      </c>
      <c r="J6" s="247">
        <v>21</v>
      </c>
      <c r="K6" s="248">
        <v>22</v>
      </c>
      <c r="L6" s="246">
        <v>23</v>
      </c>
      <c r="M6" s="247">
        <v>24</v>
      </c>
      <c r="N6" s="247">
        <v>25</v>
      </c>
      <c r="O6" s="247">
        <v>26</v>
      </c>
      <c r="P6" s="248">
        <v>27</v>
      </c>
      <c r="Q6" s="246">
        <v>28</v>
      </c>
      <c r="R6" s="247">
        <v>29</v>
      </c>
      <c r="S6" s="247">
        <v>30</v>
      </c>
      <c r="T6" s="248">
        <v>31</v>
      </c>
      <c r="U6" s="246">
        <v>32</v>
      </c>
      <c r="V6" s="247">
        <v>33</v>
      </c>
      <c r="W6" s="247">
        <v>34</v>
      </c>
      <c r="X6" s="247">
        <v>35</v>
      </c>
      <c r="Y6" s="248">
        <v>36</v>
      </c>
      <c r="Z6" s="246">
        <v>37</v>
      </c>
      <c r="AA6" s="247">
        <v>38</v>
      </c>
      <c r="AB6" s="247">
        <v>39</v>
      </c>
      <c r="AC6" s="248">
        <v>40</v>
      </c>
      <c r="AD6" s="246">
        <v>41</v>
      </c>
      <c r="AE6" s="247">
        <v>42</v>
      </c>
      <c r="AF6" s="247">
        <v>43</v>
      </c>
      <c r="AG6" s="248">
        <v>44</v>
      </c>
      <c r="AH6" s="246">
        <v>45</v>
      </c>
      <c r="AI6" s="247">
        <v>46</v>
      </c>
      <c r="AJ6" s="247">
        <v>47</v>
      </c>
      <c r="AK6" s="247">
        <v>48</v>
      </c>
      <c r="AL6" s="248">
        <v>49</v>
      </c>
      <c r="AM6" s="246">
        <v>50</v>
      </c>
      <c r="AN6" s="247">
        <v>51</v>
      </c>
      <c r="AO6" s="247">
        <v>52</v>
      </c>
      <c r="AP6" s="248">
        <v>53</v>
      </c>
      <c r="AQ6" s="339" t="s">
        <v>569</v>
      </c>
      <c r="AR6" s="339" t="s">
        <v>570</v>
      </c>
      <c r="AS6" s="339" t="s">
        <v>571</v>
      </c>
      <c r="AT6" s="339" t="s">
        <v>572</v>
      </c>
    </row>
    <row r="7" spans="2:47" s="242" customFormat="1" ht="13.5" thickBot="1" x14ac:dyDescent="0.3">
      <c r="B7" s="348"/>
      <c r="C7" s="348"/>
      <c r="D7" s="249" t="s">
        <v>573</v>
      </c>
      <c r="E7" s="250" t="s">
        <v>574</v>
      </c>
      <c r="F7" s="250" t="s">
        <v>575</v>
      </c>
      <c r="G7" s="251" t="s">
        <v>576</v>
      </c>
      <c r="H7" s="252" t="s">
        <v>577</v>
      </c>
      <c r="I7" s="250" t="s">
        <v>578</v>
      </c>
      <c r="J7" s="250" t="s">
        <v>579</v>
      </c>
      <c r="K7" s="251" t="s">
        <v>580</v>
      </c>
      <c r="L7" s="252" t="s">
        <v>581</v>
      </c>
      <c r="M7" s="252" t="s">
        <v>582</v>
      </c>
      <c r="N7" s="250" t="s">
        <v>583</v>
      </c>
      <c r="O7" s="250" t="s">
        <v>584</v>
      </c>
      <c r="P7" s="251" t="s">
        <v>585</v>
      </c>
      <c r="Q7" s="252" t="s">
        <v>573</v>
      </c>
      <c r="R7" s="250" t="s">
        <v>574</v>
      </c>
      <c r="S7" s="250" t="s">
        <v>575</v>
      </c>
      <c r="T7" s="251" t="s">
        <v>586</v>
      </c>
      <c r="U7" s="252" t="s">
        <v>587</v>
      </c>
      <c r="V7" s="250" t="s">
        <v>588</v>
      </c>
      <c r="W7" s="250" t="s">
        <v>589</v>
      </c>
      <c r="X7" s="250" t="s">
        <v>590</v>
      </c>
      <c r="Y7" s="251" t="s">
        <v>591</v>
      </c>
      <c r="Z7" s="252" t="s">
        <v>592</v>
      </c>
      <c r="AA7" s="250" t="s">
        <v>593</v>
      </c>
      <c r="AB7" s="250" t="s">
        <v>594</v>
      </c>
      <c r="AC7" s="251" t="s">
        <v>595</v>
      </c>
      <c r="AD7" s="252" t="s">
        <v>596</v>
      </c>
      <c r="AE7" s="250" t="s">
        <v>597</v>
      </c>
      <c r="AF7" s="247" t="s">
        <v>598</v>
      </c>
      <c r="AG7" s="251" t="s">
        <v>599</v>
      </c>
      <c r="AH7" s="252" t="s">
        <v>600</v>
      </c>
      <c r="AI7" s="250" t="s">
        <v>601</v>
      </c>
      <c r="AJ7" s="247" t="s">
        <v>602</v>
      </c>
      <c r="AK7" s="247" t="s">
        <v>603</v>
      </c>
      <c r="AL7" s="251" t="s">
        <v>604</v>
      </c>
      <c r="AM7" s="252" t="s">
        <v>592</v>
      </c>
      <c r="AN7" s="247" t="s">
        <v>605</v>
      </c>
      <c r="AO7" s="247" t="s">
        <v>594</v>
      </c>
      <c r="AP7" s="248" t="s">
        <v>606</v>
      </c>
      <c r="AQ7" s="340"/>
      <c r="AR7" s="340"/>
      <c r="AS7" s="340"/>
      <c r="AT7" s="340"/>
    </row>
    <row r="8" spans="2:47" s="253" customFormat="1" ht="15" thickBot="1" x14ac:dyDescent="0.4"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5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</row>
    <row r="9" spans="2:47" s="242" customFormat="1" x14ac:dyDescent="0.35">
      <c r="B9" s="256" t="s">
        <v>607</v>
      </c>
      <c r="C9" s="257" t="s">
        <v>608</v>
      </c>
      <c r="D9" s="258"/>
      <c r="E9" s="259"/>
      <c r="F9" s="259"/>
      <c r="G9" s="259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1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62"/>
      <c r="AQ9" s="263">
        <v>407172.42936000007</v>
      </c>
      <c r="AR9" s="264">
        <f t="shared" ref="AR9:AR27" si="0">AQ9/$AT$29</f>
        <v>0.20912719767339077</v>
      </c>
      <c r="AS9" s="349">
        <f>SUM(AQ9:AQ22)/AT29</f>
        <v>0.69737958839614511</v>
      </c>
      <c r="AT9" s="265">
        <f>+AQ9+AQ9*21%</f>
        <v>492678.63952560007</v>
      </c>
      <c r="AU9" s="266">
        <f>SUM(AQ9:AQ22)</f>
        <v>1357803.97936</v>
      </c>
    </row>
    <row r="10" spans="2:47" s="242" customFormat="1" x14ac:dyDescent="0.35">
      <c r="B10" s="267" t="s">
        <v>609</v>
      </c>
      <c r="C10" s="268" t="s">
        <v>608</v>
      </c>
      <c r="D10" s="269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1"/>
      <c r="Z10" s="270"/>
      <c r="AA10" s="270"/>
      <c r="AB10" s="270"/>
      <c r="AC10" s="270"/>
      <c r="AD10" s="272"/>
      <c r="AE10" s="272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4"/>
      <c r="AQ10" s="275">
        <v>238000</v>
      </c>
      <c r="AR10" s="276">
        <f t="shared" si="0"/>
        <v>0.12223880954931018</v>
      </c>
      <c r="AS10" s="350"/>
      <c r="AT10" s="277">
        <f t="shared" ref="AT10:AT27" si="1">+AQ10+AQ10*21%</f>
        <v>287980</v>
      </c>
    </row>
    <row r="11" spans="2:47" s="242" customFormat="1" x14ac:dyDescent="0.35">
      <c r="B11" s="267" t="s">
        <v>610</v>
      </c>
      <c r="C11" s="268" t="s">
        <v>608</v>
      </c>
      <c r="D11" s="269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8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0"/>
      <c r="AM11" s="270"/>
      <c r="AN11" s="270"/>
      <c r="AO11" s="270"/>
      <c r="AP11" s="279"/>
      <c r="AQ11" s="275">
        <v>27627.77</v>
      </c>
      <c r="AR11" s="276">
        <f t="shared" si="0"/>
        <v>1.4189855946647669E-2</v>
      </c>
      <c r="AS11" s="350"/>
      <c r="AT11" s="277">
        <f t="shared" si="1"/>
        <v>33429.601699999999</v>
      </c>
    </row>
    <row r="12" spans="2:47" s="242" customFormat="1" x14ac:dyDescent="0.35">
      <c r="B12" s="280" t="s">
        <v>611</v>
      </c>
      <c r="C12" s="281" t="s">
        <v>608</v>
      </c>
      <c r="D12" s="269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82"/>
      <c r="Z12" s="272"/>
      <c r="AA12" s="272"/>
      <c r="AB12" s="272"/>
      <c r="AC12" s="272"/>
      <c r="AD12" s="272"/>
      <c r="AE12" s="272"/>
      <c r="AF12" s="272"/>
      <c r="AG12" s="272"/>
      <c r="AH12" s="272"/>
      <c r="AI12" s="272"/>
      <c r="AJ12" s="273"/>
      <c r="AK12" s="273"/>
      <c r="AL12" s="273"/>
      <c r="AM12" s="273"/>
      <c r="AN12" s="273"/>
      <c r="AO12" s="273"/>
      <c r="AP12" s="279"/>
      <c r="AQ12" s="275">
        <v>7500</v>
      </c>
      <c r="AR12" s="283">
        <f t="shared" si="0"/>
        <v>3.8520633261337244E-3</v>
      </c>
      <c r="AS12" s="350"/>
      <c r="AT12" s="277">
        <f t="shared" si="1"/>
        <v>9075</v>
      </c>
    </row>
    <row r="13" spans="2:47" s="242" customFormat="1" x14ac:dyDescent="0.35">
      <c r="B13" s="267" t="s">
        <v>612</v>
      </c>
      <c r="C13" s="268" t="s">
        <v>613</v>
      </c>
      <c r="D13" s="269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1"/>
      <c r="Z13" s="270"/>
      <c r="AA13" s="270"/>
      <c r="AB13" s="270"/>
      <c r="AC13" s="270"/>
      <c r="AD13" s="273"/>
      <c r="AE13" s="273"/>
      <c r="AF13" s="273"/>
      <c r="AG13" s="273"/>
      <c r="AH13" s="270"/>
      <c r="AI13" s="270"/>
      <c r="AJ13" s="270"/>
      <c r="AK13" s="270"/>
      <c r="AL13" s="270"/>
      <c r="AM13" s="270"/>
      <c r="AN13" s="270"/>
      <c r="AO13" s="270"/>
      <c r="AP13" s="279"/>
      <c r="AQ13" s="284">
        <v>100695</v>
      </c>
      <c r="AR13" s="285">
        <f t="shared" si="0"/>
        <v>5.1717802216671382E-2</v>
      </c>
      <c r="AS13" s="350"/>
      <c r="AT13" s="277">
        <f t="shared" si="1"/>
        <v>121840.95</v>
      </c>
    </row>
    <row r="14" spans="2:47" s="242" customFormat="1" ht="31.5" customHeight="1" x14ac:dyDescent="0.35">
      <c r="B14" s="280" t="s">
        <v>614</v>
      </c>
      <c r="C14" s="281" t="s">
        <v>613</v>
      </c>
      <c r="D14" s="269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1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3"/>
      <c r="AK14" s="273"/>
      <c r="AL14" s="273"/>
      <c r="AM14" s="273"/>
      <c r="AN14" s="273"/>
      <c r="AO14" s="273"/>
      <c r="AP14" s="274"/>
      <c r="AQ14" s="275">
        <v>192055.5</v>
      </c>
      <c r="AR14" s="276">
        <f t="shared" si="0"/>
        <v>9.8641326417636732E-2</v>
      </c>
      <c r="AS14" s="350"/>
      <c r="AT14" s="277">
        <f t="shared" si="1"/>
        <v>232387.155</v>
      </c>
    </row>
    <row r="15" spans="2:47" s="242" customFormat="1" ht="31.5" customHeight="1" x14ac:dyDescent="0.35">
      <c r="B15" s="267" t="s">
        <v>615</v>
      </c>
      <c r="C15" s="268" t="s">
        <v>616</v>
      </c>
      <c r="D15" s="286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8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4"/>
      <c r="AQ15" s="275">
        <v>145384.10999999999</v>
      </c>
      <c r="AR15" s="276">
        <f t="shared" si="0"/>
        <v>7.4670506444478826E-2</v>
      </c>
      <c r="AS15" s="350"/>
      <c r="AT15" s="277">
        <f t="shared" si="1"/>
        <v>175914.77309999999</v>
      </c>
    </row>
    <row r="16" spans="2:47" s="242" customFormat="1" ht="31.5" customHeight="1" x14ac:dyDescent="0.35">
      <c r="B16" s="280" t="s">
        <v>617</v>
      </c>
      <c r="C16" s="281" t="s">
        <v>618</v>
      </c>
      <c r="D16" s="286"/>
      <c r="E16" s="270"/>
      <c r="F16" s="273"/>
      <c r="G16" s="270"/>
      <c r="H16" s="270"/>
      <c r="I16" s="270"/>
      <c r="J16" s="270"/>
      <c r="K16" s="270"/>
      <c r="L16" s="273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1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9"/>
      <c r="AQ16" s="275">
        <v>15778.8</v>
      </c>
      <c r="AR16" s="276">
        <f t="shared" si="0"/>
        <v>8.1041249080531733E-3</v>
      </c>
      <c r="AS16" s="350"/>
      <c r="AT16" s="277">
        <f t="shared" si="1"/>
        <v>19092.347999999998</v>
      </c>
    </row>
    <row r="17" spans="2:48" s="242" customFormat="1" ht="31.5" customHeight="1" x14ac:dyDescent="0.35">
      <c r="B17" s="267" t="s">
        <v>619</v>
      </c>
      <c r="C17" s="268" t="s">
        <v>618</v>
      </c>
      <c r="D17" s="269"/>
      <c r="E17" s="270"/>
      <c r="F17" s="270"/>
      <c r="G17" s="270"/>
      <c r="H17" s="270"/>
      <c r="I17" s="273"/>
      <c r="J17" s="270"/>
      <c r="K17" s="270"/>
      <c r="L17" s="270"/>
      <c r="M17" s="273"/>
      <c r="N17" s="270"/>
      <c r="O17" s="270"/>
      <c r="P17" s="270"/>
      <c r="Q17" s="270"/>
      <c r="R17" s="273"/>
      <c r="S17" s="270"/>
      <c r="T17" s="270"/>
      <c r="U17" s="270"/>
      <c r="V17" s="273"/>
      <c r="W17" s="270"/>
      <c r="X17" s="270"/>
      <c r="Y17" s="271"/>
      <c r="Z17" s="270"/>
      <c r="AA17" s="273"/>
      <c r="AB17" s="270"/>
      <c r="AC17" s="270"/>
      <c r="AD17" s="270"/>
      <c r="AE17" s="273"/>
      <c r="AF17" s="270"/>
      <c r="AG17" s="270"/>
      <c r="AH17" s="270"/>
      <c r="AI17" s="273"/>
      <c r="AJ17" s="270"/>
      <c r="AK17" s="270"/>
      <c r="AL17" s="270"/>
      <c r="AM17" s="273"/>
      <c r="AN17" s="270"/>
      <c r="AO17" s="270"/>
      <c r="AP17" s="279"/>
      <c r="AQ17" s="275">
        <v>17644.25</v>
      </c>
      <c r="AR17" s="276">
        <f t="shared" si="0"/>
        <v>9.0622357789513289E-3</v>
      </c>
      <c r="AS17" s="350"/>
      <c r="AT17" s="277">
        <f t="shared" si="1"/>
        <v>21349.5425</v>
      </c>
    </row>
    <row r="18" spans="2:48" s="242" customFormat="1" ht="31.5" customHeight="1" x14ac:dyDescent="0.35">
      <c r="B18" s="267" t="s">
        <v>620</v>
      </c>
      <c r="C18" s="268" t="s">
        <v>621</v>
      </c>
      <c r="D18" s="269"/>
      <c r="E18" s="270"/>
      <c r="F18" s="270"/>
      <c r="G18" s="270"/>
      <c r="H18" s="270"/>
      <c r="I18" s="270"/>
      <c r="J18" s="270"/>
      <c r="K18" s="270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8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4"/>
      <c r="AQ18" s="275">
        <v>141308.16</v>
      </c>
      <c r="AR18" s="276">
        <f t="shared" si="0"/>
        <v>7.2577064109258196E-2</v>
      </c>
      <c r="AS18" s="350"/>
      <c r="AT18" s="277">
        <f t="shared" si="1"/>
        <v>170982.87359999999</v>
      </c>
    </row>
    <row r="19" spans="2:48" s="242" customFormat="1" ht="31.5" customHeight="1" x14ac:dyDescent="0.35">
      <c r="B19" s="267" t="s">
        <v>622</v>
      </c>
      <c r="C19" s="268" t="s">
        <v>621</v>
      </c>
      <c r="D19" s="269"/>
      <c r="E19" s="270"/>
      <c r="F19" s="270"/>
      <c r="G19" s="270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8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4"/>
      <c r="AQ19" s="275">
        <v>19533.22</v>
      </c>
      <c r="AR19" s="276">
        <f t="shared" si="0"/>
        <v>1.0032426720440239E-2</v>
      </c>
      <c r="AS19" s="350"/>
      <c r="AT19" s="277">
        <f t="shared" si="1"/>
        <v>23635.196200000002</v>
      </c>
    </row>
    <row r="20" spans="2:48" s="253" customFormat="1" ht="31.5" customHeight="1" x14ac:dyDescent="0.35">
      <c r="B20" s="267" t="s">
        <v>623</v>
      </c>
      <c r="C20" s="268" t="s">
        <v>621</v>
      </c>
      <c r="D20" s="269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1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4"/>
      <c r="AQ20" s="275">
        <v>15867</v>
      </c>
      <c r="AR20" s="276">
        <f t="shared" si="0"/>
        <v>8.1494251727685079E-3</v>
      </c>
      <c r="AS20" s="350"/>
      <c r="AT20" s="277">
        <f t="shared" si="1"/>
        <v>19199.07</v>
      </c>
      <c r="AV20" s="242"/>
    </row>
    <row r="21" spans="2:48" s="253" customFormat="1" ht="31.5" customHeight="1" x14ac:dyDescent="0.35">
      <c r="B21" s="287" t="s">
        <v>624</v>
      </c>
      <c r="C21" s="288" t="s">
        <v>621</v>
      </c>
      <c r="D21" s="269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1"/>
      <c r="Z21" s="270"/>
      <c r="AA21" s="270"/>
      <c r="AB21" s="270"/>
      <c r="AC21" s="270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4"/>
      <c r="AQ21" s="275">
        <v>18231.54</v>
      </c>
      <c r="AR21" s="276">
        <f t="shared" si="0"/>
        <v>9.3638728817253391E-3</v>
      </c>
      <c r="AS21" s="350"/>
      <c r="AT21" s="277">
        <f t="shared" si="1"/>
        <v>22060.163400000001</v>
      </c>
      <c r="AV21" s="242"/>
    </row>
    <row r="22" spans="2:48" s="253" customFormat="1" ht="31.5" customHeight="1" thickBot="1" x14ac:dyDescent="0.4">
      <c r="B22" s="289" t="s">
        <v>625</v>
      </c>
      <c r="C22" s="290" t="s">
        <v>621</v>
      </c>
      <c r="D22" s="291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3"/>
      <c r="Z22" s="292"/>
      <c r="AA22" s="292"/>
      <c r="AB22" s="292"/>
      <c r="AC22" s="292"/>
      <c r="AD22" s="292"/>
      <c r="AE22" s="292"/>
      <c r="AF22" s="292"/>
      <c r="AG22" s="292"/>
      <c r="AH22" s="294"/>
      <c r="AI22" s="294"/>
      <c r="AJ22" s="294"/>
      <c r="AK22" s="294"/>
      <c r="AL22" s="294"/>
      <c r="AM22" s="292"/>
      <c r="AN22" s="292"/>
      <c r="AO22" s="292"/>
      <c r="AP22" s="295"/>
      <c r="AQ22" s="296">
        <v>11006.2</v>
      </c>
      <c r="AR22" s="297">
        <f t="shared" si="0"/>
        <v>5.6528772506790666E-3</v>
      </c>
      <c r="AS22" s="351"/>
      <c r="AT22" s="298">
        <f t="shared" si="1"/>
        <v>13317.502</v>
      </c>
      <c r="AV22" s="242"/>
    </row>
    <row r="23" spans="2:48" s="242" customFormat="1" ht="31.5" customHeight="1" x14ac:dyDescent="0.35">
      <c r="B23" s="256" t="s">
        <v>626</v>
      </c>
      <c r="C23" s="257" t="s">
        <v>627</v>
      </c>
      <c r="D23" s="299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30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O23" s="260"/>
      <c r="AP23" s="301"/>
      <c r="AQ23" s="263">
        <v>491212</v>
      </c>
      <c r="AR23" s="264">
        <f t="shared" si="0"/>
        <v>0.25229063074090652</v>
      </c>
      <c r="AS23" s="349">
        <f>SUM(AQ23:AQ27)/AT29</f>
        <v>0.30262041160385489</v>
      </c>
      <c r="AT23" s="265">
        <f t="shared" si="1"/>
        <v>594366.52</v>
      </c>
      <c r="AU23" s="302">
        <f>SUM(AQ23:AQ27)</f>
        <v>589204.51063999999</v>
      </c>
    </row>
    <row r="24" spans="2:48" s="242" customFormat="1" ht="31.5" customHeight="1" x14ac:dyDescent="0.35">
      <c r="B24" s="267" t="s">
        <v>628</v>
      </c>
      <c r="C24" s="268" t="s">
        <v>627</v>
      </c>
      <c r="D24" s="269"/>
      <c r="E24" s="270"/>
      <c r="F24" s="270"/>
      <c r="G24" s="270"/>
      <c r="H24" s="270"/>
      <c r="I24" s="270"/>
      <c r="J24" s="270"/>
      <c r="K24" s="270"/>
      <c r="L24" s="273"/>
      <c r="M24" s="273"/>
      <c r="N24" s="273"/>
      <c r="O24" s="273"/>
      <c r="P24" s="273"/>
      <c r="Q24" s="273"/>
      <c r="R24" s="273"/>
      <c r="S24" s="273"/>
      <c r="T24" s="273"/>
      <c r="U24" s="270"/>
      <c r="V24" s="270"/>
      <c r="W24" s="270"/>
      <c r="X24" s="270"/>
      <c r="Y24" s="271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4"/>
      <c r="AQ24" s="275">
        <v>60000</v>
      </c>
      <c r="AR24" s="276">
        <f t="shared" si="0"/>
        <v>3.0816506609069795E-2</v>
      </c>
      <c r="AS24" s="350"/>
      <c r="AT24" s="277">
        <f t="shared" si="1"/>
        <v>72600</v>
      </c>
    </row>
    <row r="25" spans="2:48" s="242" customFormat="1" ht="31.5" customHeight="1" x14ac:dyDescent="0.35">
      <c r="B25" s="303" t="s">
        <v>629</v>
      </c>
      <c r="C25" s="304" t="s">
        <v>627</v>
      </c>
      <c r="D25" s="305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7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8"/>
      <c r="AK25" s="306"/>
      <c r="AL25" s="306"/>
      <c r="AM25" s="306"/>
      <c r="AN25" s="306"/>
      <c r="AO25" s="306"/>
      <c r="AP25" s="309"/>
      <c r="AQ25" s="310">
        <v>2678.5</v>
      </c>
      <c r="AR25" s="311">
        <f t="shared" si="0"/>
        <v>1.3757002158732241E-3</v>
      </c>
      <c r="AS25" s="350"/>
      <c r="AT25" s="312">
        <f t="shared" si="1"/>
        <v>3240.9850000000001</v>
      </c>
    </row>
    <row r="26" spans="2:48" s="242" customFormat="1" ht="31.5" customHeight="1" x14ac:dyDescent="0.35">
      <c r="B26" s="313" t="s">
        <v>630</v>
      </c>
      <c r="C26" s="314" t="s">
        <v>627</v>
      </c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7"/>
      <c r="Z26" s="306"/>
      <c r="AA26" s="306"/>
      <c r="AB26" s="306"/>
      <c r="AC26" s="306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15"/>
      <c r="AQ26" s="310">
        <v>8562.75</v>
      </c>
      <c r="AR26" s="311">
        <f t="shared" si="0"/>
        <v>4.3979006994468734E-3</v>
      </c>
      <c r="AS26" s="350"/>
      <c r="AT26" s="312">
        <f t="shared" si="1"/>
        <v>10360.9275</v>
      </c>
    </row>
    <row r="27" spans="2:48" s="242" customFormat="1" ht="31.5" customHeight="1" thickBot="1" x14ac:dyDescent="0.4">
      <c r="B27" s="316" t="s">
        <v>631</v>
      </c>
      <c r="C27" s="290" t="s">
        <v>632</v>
      </c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3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4"/>
      <c r="AN27" s="294"/>
      <c r="AO27" s="294"/>
      <c r="AP27" s="317"/>
      <c r="AQ27" s="318">
        <v>26751.26064</v>
      </c>
      <c r="AR27" s="319">
        <f t="shared" si="0"/>
        <v>1.3739673338558477E-2</v>
      </c>
      <c r="AS27" s="351"/>
      <c r="AT27" s="320">
        <f t="shared" si="1"/>
        <v>32369.0253744</v>
      </c>
    </row>
    <row r="28" spans="2:48" s="242" customFormat="1" ht="14.25" customHeight="1" thickBot="1" x14ac:dyDescent="0.3"/>
    <row r="29" spans="2:48" s="242" customFormat="1" ht="15" thickTop="1" x14ac:dyDescent="0.35">
      <c r="B29" s="321" t="s">
        <v>633</v>
      </c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322" t="s">
        <v>634</v>
      </c>
      <c r="AQ29" s="323"/>
      <c r="AR29" s="323"/>
      <c r="AS29" s="323"/>
      <c r="AT29" s="324">
        <f>+SUM(AQ9:AQ27)</f>
        <v>1947008.49</v>
      </c>
      <c r="AU29" s="352">
        <f>+AT29/AT33</f>
        <v>0.97350424499999999</v>
      </c>
    </row>
    <row r="30" spans="2:48" s="242" customFormat="1" x14ac:dyDescent="0.35"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325" t="s">
        <v>635</v>
      </c>
      <c r="AQ30" s="326">
        <v>0.21</v>
      </c>
      <c r="AR30" s="326"/>
      <c r="AS30" s="326"/>
      <c r="AT30" s="327">
        <f>+AT29*21%</f>
        <v>408871.78289999999</v>
      </c>
      <c r="AU30" s="352"/>
    </row>
    <row r="31" spans="2:48" s="242" customFormat="1" ht="15" thickBot="1" x14ac:dyDescent="0.4"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328" t="s">
        <v>636</v>
      </c>
      <c r="AQ31" s="329"/>
      <c r="AR31" s="329"/>
      <c r="AS31" s="329"/>
      <c r="AT31" s="330">
        <f>+AT30+AT29</f>
        <v>2355880.2729000002</v>
      </c>
      <c r="AU31" s="352"/>
    </row>
    <row r="32" spans="2:48" s="242" customFormat="1" ht="9.75" customHeight="1" thickTop="1" thickBot="1" x14ac:dyDescent="0.4"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331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U32" s="243"/>
    </row>
    <row r="33" spans="4:48" s="242" customFormat="1" ht="15" thickTop="1" x14ac:dyDescent="0.35"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322" t="s">
        <v>637</v>
      </c>
      <c r="AQ33" s="323"/>
      <c r="AR33" s="323"/>
      <c r="AS33" s="323"/>
      <c r="AT33" s="324">
        <v>2000000</v>
      </c>
      <c r="AU33" s="353">
        <v>1</v>
      </c>
    </row>
    <row r="34" spans="4:48" s="242" customFormat="1" x14ac:dyDescent="0.35"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325" t="s">
        <v>635</v>
      </c>
      <c r="AQ34" s="326">
        <v>0.21</v>
      </c>
      <c r="AR34" s="326"/>
      <c r="AS34" s="326"/>
      <c r="AT34" s="327">
        <v>420000</v>
      </c>
      <c r="AU34" s="353"/>
    </row>
    <row r="35" spans="4:48" s="242" customFormat="1" ht="15" thickBot="1" x14ac:dyDescent="0.4"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328" t="s">
        <v>638</v>
      </c>
      <c r="AQ35" s="329"/>
      <c r="AR35" s="329"/>
      <c r="AS35" s="329"/>
      <c r="AT35" s="330">
        <v>2420000</v>
      </c>
      <c r="AU35" s="353"/>
    </row>
    <row r="36" spans="4:48" s="242" customFormat="1" ht="9" customHeight="1" thickTop="1" thickBot="1" x14ac:dyDescent="0.4"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T36" s="332"/>
      <c r="AU36" s="243"/>
      <c r="AV36" s="332"/>
    </row>
    <row r="37" spans="4:48" s="242" customFormat="1" ht="15" thickTop="1" x14ac:dyDescent="0.35"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333" t="s">
        <v>639</v>
      </c>
      <c r="AQ37" s="334"/>
      <c r="AR37" s="334"/>
      <c r="AS37" s="334"/>
      <c r="AT37" s="335">
        <f>AT33-AT29</f>
        <v>52991.510000000009</v>
      </c>
      <c r="AU37" s="354">
        <f>+AT37/AT33</f>
        <v>2.6495755000000006E-2</v>
      </c>
    </row>
    <row r="38" spans="4:48" s="242" customFormat="1" x14ac:dyDescent="0.35"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336" t="s">
        <v>635</v>
      </c>
      <c r="AQ38" s="337">
        <v>0.21</v>
      </c>
      <c r="AR38" s="337"/>
      <c r="AS38" s="337"/>
      <c r="AT38" s="338">
        <f>+AT37*21%</f>
        <v>11128.217100000002</v>
      </c>
      <c r="AU38" s="354"/>
    </row>
    <row r="39" spans="4:48" s="242" customFormat="1" ht="15" thickBot="1" x14ac:dyDescent="0.4"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328" t="s">
        <v>640</v>
      </c>
      <c r="AQ39" s="329"/>
      <c r="AR39" s="329"/>
      <c r="AS39" s="329"/>
      <c r="AT39" s="330">
        <f>+AT38+AT37</f>
        <v>64119.727100000011</v>
      </c>
      <c r="AU39" s="354"/>
    </row>
    <row r="40" spans="4:48" s="242" customFormat="1" ht="15" thickTop="1" x14ac:dyDescent="0.35"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</row>
    <row r="41" spans="4:48" s="242" customFormat="1" x14ac:dyDescent="0.35"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</row>
    <row r="42" spans="4:48" s="242" customFormat="1" x14ac:dyDescent="0.35"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3"/>
      <c r="AO42" s="243"/>
      <c r="AP42" s="243"/>
      <c r="AQ42"/>
      <c r="AR42"/>
      <c r="AS42"/>
      <c r="AT42"/>
      <c r="AU42"/>
    </row>
    <row r="43" spans="4:48" s="242" customFormat="1" x14ac:dyDescent="0.35"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/>
      <c r="AR43"/>
      <c r="AS43"/>
      <c r="AT43"/>
      <c r="AU43"/>
    </row>
    <row r="44" spans="4:48" s="242" customFormat="1" x14ac:dyDescent="0.35"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/>
      <c r="AR44"/>
      <c r="AS44"/>
      <c r="AT44"/>
      <c r="AU44"/>
    </row>
  </sheetData>
  <mergeCells count="21">
    <mergeCell ref="AS9:AS22"/>
    <mergeCell ref="AS23:AS27"/>
    <mergeCell ref="AU29:AU31"/>
    <mergeCell ref="AU33:AU35"/>
    <mergeCell ref="AU37:AU39"/>
    <mergeCell ref="B6:B7"/>
    <mergeCell ref="C6:C7"/>
    <mergeCell ref="AQ6:AQ7"/>
    <mergeCell ref="AR6:AR7"/>
    <mergeCell ref="AS6:AS7"/>
    <mergeCell ref="AT6:AT7"/>
    <mergeCell ref="D4:AP4"/>
    <mergeCell ref="D5:G5"/>
    <mergeCell ref="H5:K5"/>
    <mergeCell ref="L5:P5"/>
    <mergeCell ref="Q5:T5"/>
    <mergeCell ref="U5:Y5"/>
    <mergeCell ref="Z5:AC5"/>
    <mergeCell ref="AD5:AG5"/>
    <mergeCell ref="AH5:AL5"/>
    <mergeCell ref="AM5:AP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2013</vt:lpstr>
      <vt:lpstr>2014</vt:lpstr>
      <vt:lpstr>2015</vt:lpstr>
      <vt:lpstr>2015 internacional</vt:lpstr>
      <vt:lpstr>'2015'!Área_de_impresión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2021-07-20T12:49:09Z</dcterms:created>
  <dcterms:modified xsi:type="dcterms:W3CDTF">2021-07-20T12:49:18Z</dcterms:modified>
</cp:coreProperties>
</file>