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89F8D1BA-2802-4824-849F-08AC75AA33BC}" xr6:coauthVersionLast="47" xr6:coauthVersionMax="47" xr10:uidLastSave="{00000000-0000-0000-0000-000000000000}"/>
  <bookViews>
    <workbookView xWindow="-108" yWindow="-108" windowWidth="23256" windowHeight="12720" tabRatio="289" xr2:uid="{00000000-000D-0000-FFFF-FFFF00000000}"/>
  </bookViews>
  <sheets>
    <sheet name="DEUDA " sheetId="2" r:id="rId1"/>
  </sheets>
  <definedNames>
    <definedName name="_xlnm.Print_Area" localSheetId="0">'DEUDA '!$A$1:$S$72</definedName>
    <definedName name="_xlnm.Print_Titles" localSheetId="0">'DEUDA 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2" i="2" l="1"/>
  <c r="V54" i="2" l="1"/>
  <c r="V71" i="2" l="1"/>
  <c r="V59" i="2"/>
  <c r="E52" i="2"/>
  <c r="R52" i="2"/>
  <c r="R54" i="2" s="1"/>
  <c r="U52" i="2"/>
  <c r="U54" i="2" s="1"/>
  <c r="T52" i="2"/>
  <c r="T54" i="2" s="1"/>
  <c r="S52" i="2"/>
  <c r="S54" i="2" s="1"/>
  <c r="Q52" i="2"/>
  <c r="P52" i="2"/>
  <c r="O52" i="2"/>
  <c r="O54" i="2"/>
  <c r="N52" i="2"/>
  <c r="N54" i="2" s="1"/>
  <c r="M52" i="2"/>
  <c r="M54" i="2" s="1"/>
  <c r="M59" i="2" s="1"/>
  <c r="M65" i="2" s="1"/>
  <c r="M71" i="2" s="1"/>
  <c r="L52" i="2"/>
  <c r="K52" i="2"/>
  <c r="K54" i="2"/>
  <c r="K59" i="2"/>
  <c r="K65" i="2" s="1"/>
  <c r="K71" i="2" s="1"/>
  <c r="J52" i="2"/>
  <c r="I52" i="2"/>
  <c r="I54" i="2" s="1"/>
  <c r="I59" i="2" s="1"/>
  <c r="I65" i="2" s="1"/>
  <c r="I71" i="2" s="1"/>
  <c r="H52" i="2"/>
  <c r="H54" i="2"/>
  <c r="H59" i="2" s="1"/>
  <c r="H65" i="2" s="1"/>
  <c r="H71" i="2" s="1"/>
  <c r="Q54" i="2"/>
  <c r="P54" i="2"/>
  <c r="G52" i="2"/>
  <c r="G54" i="2" s="1"/>
  <c r="G59" i="2" s="1"/>
  <c r="G65" i="2" s="1"/>
  <c r="G71" i="2" s="1"/>
  <c r="F52" i="2"/>
  <c r="F54" i="2" s="1"/>
  <c r="F59" i="2" s="1"/>
  <c r="F65" i="2" s="1"/>
  <c r="F71" i="2" s="1"/>
  <c r="D52" i="2"/>
  <c r="D54" i="2" s="1"/>
  <c r="D59" i="2" s="1"/>
  <c r="C52" i="2"/>
  <c r="C54" i="2" s="1"/>
  <c r="C59" i="2" s="1"/>
  <c r="B52" i="2"/>
  <c r="B54" i="2" s="1"/>
  <c r="U70" i="2"/>
  <c r="U71" i="2"/>
  <c r="U59" i="2"/>
  <c r="E54" i="2"/>
  <c r="E59" i="2" s="1"/>
  <c r="E65" i="2" s="1"/>
  <c r="E71" i="2" s="1"/>
  <c r="J54" i="2"/>
  <c r="J59" i="2" s="1"/>
  <c r="J65" i="2" s="1"/>
  <c r="L54" i="2"/>
  <c r="L59" i="2" s="1"/>
  <c r="L65" i="2" s="1"/>
  <c r="L71" i="2" s="1"/>
  <c r="T71" i="2"/>
  <c r="T59" i="2"/>
  <c r="S71" i="2"/>
  <c r="S59" i="2"/>
  <c r="R65" i="2"/>
  <c r="R71" i="2" s="1"/>
  <c r="R59" i="2"/>
  <c r="Q59" i="2"/>
  <c r="Q71" i="2"/>
  <c r="P71" i="2"/>
  <c r="O71" i="2"/>
  <c r="P59" i="2"/>
  <c r="O59" i="2"/>
  <c r="D71" i="2"/>
  <c r="B71" i="2"/>
  <c r="N59" i="2"/>
  <c r="N65" i="2" s="1"/>
  <c r="N71" i="2" s="1"/>
  <c r="C71" i="2"/>
  <c r="K61" i="2"/>
  <c r="J67" i="2"/>
  <c r="M67" i="2"/>
  <c r="L67" i="2"/>
  <c r="J71" i="2" l="1"/>
  <c r="B59" i="2"/>
</calcChain>
</file>

<file path=xl/sharedStrings.xml><?xml version="1.0" encoding="utf-8"?>
<sst xmlns="http://schemas.openxmlformats.org/spreadsheetml/2006/main" count="71" uniqueCount="71">
  <si>
    <t>PRÉSTAMOS A LARGO PLAZO POR ENTIDADES FINANCIERAS</t>
  </si>
  <si>
    <t>Caixabank</t>
  </si>
  <si>
    <t>Bankia</t>
  </si>
  <si>
    <t>BBVA</t>
  </si>
  <si>
    <t>Dexia Credit Local Paris Office</t>
  </si>
  <si>
    <t xml:space="preserve">Dexia Sabadell </t>
  </si>
  <si>
    <t>Santander</t>
  </si>
  <si>
    <t>DMA Dublín</t>
  </si>
  <si>
    <t>Banco Sabadell</t>
  </si>
  <si>
    <t>Société Génerale</t>
  </si>
  <si>
    <t>Credit Agricole CIB, SE</t>
  </si>
  <si>
    <t>N.V. Bank Nederlandse Gemeenten</t>
  </si>
  <si>
    <t>Landesbank Hessen-Thüringen Girozentrale (Helaba)</t>
  </si>
  <si>
    <t>Depfa ACS Bank</t>
  </si>
  <si>
    <t>Bankinter</t>
  </si>
  <si>
    <t>Depfa Deutsche Pfandbriefbank AG</t>
  </si>
  <si>
    <t>Banca Infrastrutture Innovazione e Sviluppo SPA</t>
  </si>
  <si>
    <t>Catalunya Banc</t>
  </si>
  <si>
    <t>Bayerische Landesbank Munich</t>
  </si>
  <si>
    <t>Lloyds TSB Bank plc</t>
  </si>
  <si>
    <t>NCG Banco</t>
  </si>
  <si>
    <t>Ibercaja Banco</t>
  </si>
  <si>
    <t>Ministerio Industria, Turismo y Comercio (MITyC)</t>
  </si>
  <si>
    <t>Dexia Lettres Gage</t>
  </si>
  <si>
    <t>Bacchus 2008- 2 PLC</t>
  </si>
  <si>
    <t>Dexia Kommunalbank Deutschland AG</t>
  </si>
  <si>
    <t>Caja Rural de Castilla La Mancha</t>
  </si>
  <si>
    <t>Banco de Albacete</t>
  </si>
  <si>
    <t>Caisse Française de Financement Local</t>
  </si>
  <si>
    <t xml:space="preserve">FMS Wertmanagement </t>
  </si>
  <si>
    <t xml:space="preserve">Intesa San Paolo SPA </t>
  </si>
  <si>
    <t>DEUDA LARGO PLAZO TIPO FIJO</t>
  </si>
  <si>
    <t>DEUDA LARGO PLAZO TIPO VARIABLE</t>
  </si>
  <si>
    <t>TOTAL PRÉSTAMOS LARGO PLAZO</t>
  </si>
  <si>
    <t>TOTAL EMISIONES LARGO PLAZO</t>
  </si>
  <si>
    <t>AMORTIZACIONES LARGO PLAZO</t>
  </si>
  <si>
    <t>AYUNTAMIENTO DE MADRID</t>
  </si>
  <si>
    <t>FACTORING SIN RECURSO</t>
  </si>
  <si>
    <t>Banco Crédito Local</t>
  </si>
  <si>
    <t>VIDA MEDIA DEUDA LARGO PLAZO</t>
  </si>
  <si>
    <t>TOTAL DEUDA LARGO PLAZO</t>
  </si>
  <si>
    <t>TOTAL DEUDA CORTO PLAZO</t>
  </si>
  <si>
    <t>TOTAL DEUDA LARGO Y CORTO PLAZO</t>
  </si>
  <si>
    <t>Fondo Financiación Pagos Proveedores (FFPP)</t>
  </si>
  <si>
    <t>Banco Europeo de Inversiones (BEI)</t>
  </si>
  <si>
    <t>NUEVA DEUDA LARGO PLAZO CONCERTADA</t>
  </si>
  <si>
    <t>NUEVA DEUDA LARGO PLAZO SUBROGADA</t>
  </si>
  <si>
    <t>Instituto de Crédito Oficial (ICO)</t>
  </si>
  <si>
    <t>Abanca Corp. Bancaria</t>
  </si>
  <si>
    <r>
      <rPr>
        <b/>
        <sz val="10"/>
        <rFont val="Swis721 BT"/>
        <family val="2"/>
      </rPr>
      <t>REFINANCIACIONES DEUDA LARGO PLAZO</t>
    </r>
    <r>
      <rPr>
        <sz val="10"/>
        <rFont val="Swis721 BT"/>
        <family val="2"/>
      </rPr>
      <t xml:space="preserve">
(Incluidas en Nueva Deuda Largo Plazo Concertada y Amortizaciones Largo Plazo)</t>
    </r>
  </si>
  <si>
    <t>Dexia Credit Local, Sucursal en España</t>
  </si>
  <si>
    <t>MADRID CALLE 30, S.A.</t>
  </si>
  <si>
    <t>EMPRESA MUNICIPAL VIVIENDA Y SUELO, S.A.</t>
  </si>
  <si>
    <t>MADRID ESPACIOS Y CONGRESOS, S.A.</t>
  </si>
  <si>
    <t>TOTAL DEUDA PDE</t>
  </si>
  <si>
    <t>Banco Pastor</t>
  </si>
  <si>
    <t>BNP Paribas SE</t>
  </si>
  <si>
    <t>Commerzbank Aktiengesellschaft SE</t>
  </si>
  <si>
    <t>Westlb AG SE</t>
  </si>
  <si>
    <t>MP  Caja General de Ahorros de Badajoz</t>
  </si>
  <si>
    <t>CA y MP Círculo católico de obreros de Burgos</t>
  </si>
  <si>
    <t>CA y MP Municipal de Burgos</t>
  </si>
  <si>
    <t>CA Santander y Cantabria</t>
  </si>
  <si>
    <t>Caixanova</t>
  </si>
  <si>
    <t>CA Galicia</t>
  </si>
  <si>
    <t>ASOCIACIONES PÚBLICO PRIVADAS</t>
  </si>
  <si>
    <t>Unicaja</t>
  </si>
  <si>
    <t>Kutxabank</t>
  </si>
  <si>
    <t>Caja de Ingenieros</t>
  </si>
  <si>
    <t>Eurocaja Rural</t>
  </si>
  <si>
    <t>DEUDA PDE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</si>
</sst>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\-#,##0\ "/>
    <numFmt numFmtId="165" formatCode="#,##0.00_ ;\-#,##0.00\ "/>
    <numFmt numFmtId="166" formatCode="#,##0_);\(#,##0\)"/>
    <numFmt numFmtId="167" formatCode="#,##0.00_);\(#,##0.00\)"/>
    <numFmt numFmtId="168" formatCode="#,##0.0000000000"/>
  </numFmts>
  <fonts count="19">
    <font>
      <sz val="10"/>
      <name val="Arial"/>
    </font>
    <font>
      <sz val="10"/>
      <name val="Swis721 BT"/>
      <family val="2"/>
    </font>
    <font>
      <sz val="8"/>
      <name val="Swis721 BT"/>
      <family val="2"/>
    </font>
    <font>
      <sz val="9"/>
      <name val="Swis721 BT"/>
      <family val="2"/>
    </font>
    <font>
      <b/>
      <sz val="10"/>
      <name val="Swis721 BT"/>
      <family val="2"/>
    </font>
    <font>
      <sz val="10"/>
      <name val="Arial"/>
      <family val="2"/>
    </font>
    <font>
      <sz val="8"/>
      <name val="Tahoma"/>
      <family val="2"/>
    </font>
    <font>
      <b/>
      <sz val="8"/>
      <name val="Swis721 BT"/>
      <family val="2"/>
    </font>
    <font>
      <sz val="8"/>
      <name val="Arial"/>
      <family val="2"/>
    </font>
    <font>
      <b/>
      <sz val="10"/>
      <color theme="4"/>
      <name val="Swis721 BT"/>
      <family val="2"/>
    </font>
    <font>
      <b/>
      <sz val="10"/>
      <color rgb="FFFF0000"/>
      <name val="Swis721 BT"/>
      <family val="2"/>
    </font>
    <font>
      <sz val="8"/>
      <color rgb="FFFF0000"/>
      <name val="Swis721 BT"/>
      <family val="2"/>
    </font>
    <font>
      <sz val="10"/>
      <color rgb="FFFF0000"/>
      <name val="Swis721 BT"/>
      <family val="2"/>
    </font>
    <font>
      <sz val="9"/>
      <color rgb="FFFF0000"/>
      <name val="Swis721 BT"/>
      <family val="2"/>
    </font>
    <font>
      <b/>
      <sz val="8"/>
      <color rgb="FFFF0000"/>
      <name val="Swis721 BT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9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17" fillId="0" borderId="0"/>
  </cellStyleXfs>
  <cellXfs count="71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2" borderId="0" xfId="0" applyFont="1" applyFill="1" applyAlignment="1">
      <alignment horizontal="left" wrapText="1"/>
    </xf>
    <xf numFmtId="0" fontId="1" fillId="2" borderId="0" xfId="0" applyFont="1" applyFill="1" applyAlignment="1"/>
    <xf numFmtId="0" fontId="1" fillId="0" borderId="0" xfId="0" applyFont="1" applyAlignment="1"/>
    <xf numFmtId="164" fontId="2" fillId="2" borderId="0" xfId="0" applyNumberFormat="1" applyFont="1" applyFill="1" applyBorder="1" applyAlignment="1"/>
    <xf numFmtId="165" fontId="2" fillId="2" borderId="0" xfId="0" applyNumberFormat="1" applyFont="1" applyFill="1" applyBorder="1" applyAlignment="1"/>
    <xf numFmtId="166" fontId="2" fillId="2" borderId="0" xfId="0" applyNumberFormat="1" applyFont="1" applyFill="1" applyBorder="1" applyAlignment="1"/>
    <xf numFmtId="0" fontId="1" fillId="2" borderId="0" xfId="0" applyFont="1" applyFill="1" applyBorder="1" applyAlignment="1"/>
    <xf numFmtId="0" fontId="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164" fontId="3" fillId="2" borderId="0" xfId="0" applyNumberFormat="1" applyFont="1" applyFill="1" applyBorder="1" applyAlignment="1"/>
    <xf numFmtId="164" fontId="9" fillId="2" borderId="0" xfId="0" applyNumberFormat="1" applyFont="1" applyFill="1" applyBorder="1" applyAlignment="1"/>
    <xf numFmtId="0" fontId="4" fillId="2" borderId="0" xfId="0" applyFont="1" applyFill="1" applyAlignment="1">
      <alignment horizontal="left" wrapText="1"/>
    </xf>
    <xf numFmtId="165" fontId="6" fillId="2" borderId="0" xfId="0" applyNumberFormat="1" applyFont="1" applyFill="1" applyBorder="1" applyAlignment="1"/>
    <xf numFmtId="164" fontId="1" fillId="0" borderId="0" xfId="0" applyNumberFormat="1" applyFont="1"/>
    <xf numFmtId="0" fontId="1" fillId="2" borderId="0" xfId="0" applyFont="1" applyFill="1" applyAlignment="1">
      <alignment horizontal="left" wrapText="1"/>
    </xf>
    <xf numFmtId="164" fontId="1" fillId="2" borderId="0" xfId="0" applyNumberFormat="1" applyFont="1" applyFill="1" applyBorder="1" applyAlignment="1"/>
    <xf numFmtId="0" fontId="4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64" fontId="10" fillId="2" borderId="0" xfId="0" applyNumberFormat="1" applyFont="1" applyFill="1" applyBorder="1" applyAlignment="1"/>
    <xf numFmtId="164" fontId="10" fillId="0" borderId="0" xfId="0" applyNumberFormat="1" applyFont="1" applyFill="1" applyBorder="1" applyAlignme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vertical="top"/>
    </xf>
    <xf numFmtId="166" fontId="11" fillId="2" borderId="0" xfId="0" applyNumberFormat="1" applyFont="1" applyFill="1" applyBorder="1" applyAlignment="1"/>
    <xf numFmtId="164" fontId="11" fillId="2" borderId="0" xfId="0" applyNumberFormat="1" applyFont="1" applyFill="1" applyBorder="1" applyAlignment="1"/>
    <xf numFmtId="0" fontId="12" fillId="0" borderId="0" xfId="0" applyFont="1" applyAlignment="1">
      <alignment vertical="center"/>
    </xf>
    <xf numFmtId="164" fontId="13" fillId="2" borderId="0" xfId="0" applyNumberFormat="1" applyFont="1" applyFill="1" applyBorder="1" applyAlignment="1"/>
    <xf numFmtId="0" fontId="12" fillId="0" borderId="0" xfId="0" applyFont="1"/>
    <xf numFmtId="164" fontId="4" fillId="2" borderId="0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0" borderId="0" xfId="0" applyFont="1" applyFill="1"/>
    <xf numFmtId="164" fontId="9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0" borderId="0" xfId="0" applyFont="1" applyFill="1" applyAlignment="1">
      <alignment vertical="top"/>
    </xf>
    <xf numFmtId="0" fontId="1" fillId="0" borderId="0" xfId="0" applyFont="1" applyFill="1" applyAlignment="1"/>
    <xf numFmtId="167" fontId="2" fillId="2" borderId="0" xfId="0" applyNumberFormat="1" applyFont="1" applyFill="1" applyBorder="1" applyAlignment="1"/>
    <xf numFmtId="164" fontId="11" fillId="0" borderId="0" xfId="0" applyNumberFormat="1" applyFont="1" applyFill="1" applyBorder="1" applyAlignment="1"/>
    <xf numFmtId="0" fontId="12" fillId="0" borderId="0" xfId="0" applyFont="1" applyFill="1" applyAlignment="1">
      <alignment vertical="top"/>
    </xf>
    <xf numFmtId="166" fontId="1" fillId="0" borderId="0" xfId="0" applyNumberFormat="1" applyFont="1" applyFill="1"/>
    <xf numFmtId="3" fontId="7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/>
    <xf numFmtId="3" fontId="8" fillId="2" borderId="0" xfId="0" applyNumberFormat="1" applyFont="1" applyFill="1"/>
    <xf numFmtId="3" fontId="2" fillId="0" borderId="0" xfId="0" applyNumberFormat="1" applyFont="1"/>
    <xf numFmtId="3" fontId="1" fillId="0" borderId="0" xfId="0" applyNumberFormat="1" applyFont="1"/>
    <xf numFmtId="3" fontId="1" fillId="2" borderId="0" xfId="0" applyNumberFormat="1" applyFont="1" applyFill="1" applyBorder="1" applyAlignment="1"/>
    <xf numFmtId="3" fontId="9" fillId="2" borderId="0" xfId="0" applyNumberFormat="1" applyFont="1" applyFill="1" applyBorder="1" applyAlignment="1"/>
    <xf numFmtId="3" fontId="2" fillId="2" borderId="0" xfId="0" applyNumberFormat="1" applyFont="1" applyFill="1" applyBorder="1" applyAlignment="1"/>
    <xf numFmtId="4" fontId="6" fillId="0" borderId="0" xfId="0" applyNumberFormat="1" applyFont="1"/>
    <xf numFmtId="3" fontId="2" fillId="2" borderId="0" xfId="0" applyNumberFormat="1" applyFont="1" applyFill="1" applyBorder="1" applyAlignment="1">
      <alignment vertical="center"/>
    </xf>
    <xf numFmtId="14" fontId="1" fillId="2" borderId="0" xfId="0" applyNumberFormat="1" applyFont="1" applyFill="1" applyAlignment="1">
      <alignment horizontal="right" vertical="center"/>
    </xf>
    <xf numFmtId="14" fontId="1" fillId="0" borderId="0" xfId="0" applyNumberFormat="1" applyFont="1" applyFill="1" applyAlignment="1">
      <alignment vertical="center"/>
    </xf>
    <xf numFmtId="165" fontId="1" fillId="2" borderId="0" xfId="0" applyNumberFormat="1" applyFont="1" applyFill="1" applyBorder="1" applyAlignment="1"/>
    <xf numFmtId="165" fontId="1" fillId="0" borderId="0" xfId="0" applyNumberFormat="1" applyFont="1" applyFill="1"/>
    <xf numFmtId="166" fontId="12" fillId="0" borderId="0" xfId="0" applyNumberFormat="1" applyFont="1" applyFill="1"/>
    <xf numFmtId="166" fontId="1" fillId="2" borderId="0" xfId="0" applyNumberFormat="1" applyFont="1" applyFill="1" applyBorder="1" applyAlignment="1"/>
    <xf numFmtId="165" fontId="9" fillId="2" borderId="0" xfId="0" applyNumberFormat="1" applyFont="1" applyFill="1" applyBorder="1" applyAlignment="1"/>
    <xf numFmtId="0" fontId="9" fillId="0" borderId="0" xfId="0" applyFont="1" applyFill="1" applyAlignment="1">
      <alignment horizontal="left" wrapText="1"/>
    </xf>
    <xf numFmtId="14" fontId="1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wrapText="1"/>
    </xf>
    <xf numFmtId="165" fontId="2" fillId="0" borderId="0" xfId="0" applyNumberFormat="1" applyFont="1" applyFill="1" applyBorder="1" applyAlignment="1"/>
    <xf numFmtId="3" fontId="11" fillId="2" borderId="0" xfId="0" applyNumberFormat="1" applyFont="1" applyFill="1"/>
    <xf numFmtId="3" fontId="14" fillId="2" borderId="0" xfId="0" applyNumberFormat="1" applyFont="1" applyFill="1" applyBorder="1" applyAlignment="1">
      <alignment vertical="center"/>
    </xf>
    <xf numFmtId="3" fontId="15" fillId="2" borderId="0" xfId="0" applyNumberFormat="1" applyFont="1" applyFill="1"/>
    <xf numFmtId="3" fontId="11" fillId="0" borderId="0" xfId="0" applyNumberFormat="1" applyFont="1"/>
    <xf numFmtId="3" fontId="12" fillId="0" borderId="0" xfId="0" applyNumberFormat="1" applyFont="1"/>
    <xf numFmtId="3" fontId="16" fillId="2" borderId="0" xfId="0" applyNumberFormat="1" applyFont="1" applyFill="1"/>
    <xf numFmtId="168" fontId="18" fillId="0" borderId="0" xfId="2" applyNumberFormat="1" applyFont="1"/>
  </cellXfs>
  <cellStyles count="3">
    <cellStyle name="Normal" xfId="0" builtinId="0"/>
    <cellStyle name="Normal 2" xfId="1" xr:uid="{00000000-0005-0000-0000-000001000000}"/>
    <cellStyle name="Normal_Hoja1" xfId="2" xr:uid="{F5EE1998-1DD5-4C4D-AA85-54DDC2C896A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81C4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DCDCD"/>
      <rgbColor rgb="00808080"/>
      <rgbColor rgb="00C8006E"/>
      <rgbColor rgb="00993366"/>
      <rgbColor rgb="00FFFFCC"/>
      <rgbColor rgb="00CCFFFF"/>
      <rgbColor rgb="00660066"/>
      <rgbColor rgb="00EAEAEA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CCFF"/>
      <rgbColor rgb="00CCFFFF"/>
      <rgbColor rgb="00CCFFCC"/>
      <rgbColor rgb="00FFFF99"/>
      <rgbColor rgb="00FDD7EA"/>
      <rgbColor rgb="00FF99CC"/>
      <rgbColor rgb="00CC99FF"/>
      <rgbColor rgb="00FFCC99"/>
      <rgbColor rgb="003366FF"/>
      <rgbColor rgb="00EAEAEA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8006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3"/>
  <sheetViews>
    <sheetView showGridLines="0" tabSelected="1" zoomScaleNormal="100" zoomScaleSheetLayoutView="80" workbookViewId="0">
      <pane xSplit="1" topLeftCell="B1" activePane="topRight" state="frozen"/>
      <selection pane="topRight" activeCell="B1" sqref="B1"/>
    </sheetView>
  </sheetViews>
  <sheetFormatPr baseColWidth="10" defaultColWidth="11.44140625" defaultRowHeight="13.2"/>
  <cols>
    <col min="1" max="1" width="48.5546875" style="1" customWidth="1"/>
    <col min="2" max="2" width="17" style="1" bestFit="1" customWidth="1"/>
    <col min="3" max="3" width="17.33203125" style="1" bestFit="1" customWidth="1"/>
    <col min="4" max="4" width="16.5546875" style="1" bestFit="1" customWidth="1"/>
    <col min="5" max="5" width="17.33203125" style="1" bestFit="1" customWidth="1"/>
    <col min="6" max="6" width="17" style="1" bestFit="1" customWidth="1"/>
    <col min="7" max="13" width="17.33203125" style="1" bestFit="1" customWidth="1"/>
    <col min="14" max="15" width="17" style="31" customWidth="1"/>
    <col min="16" max="16" width="17" style="2" customWidth="1"/>
    <col min="17" max="18" width="17" style="34" customWidth="1"/>
    <col min="19" max="20" width="15.21875" style="1" bestFit="1" customWidth="1"/>
    <col min="21" max="22" width="16.77734375" style="1" bestFit="1" customWidth="1"/>
    <col min="23" max="25" width="11.44140625" style="1"/>
    <col min="26" max="26" width="17.109375" style="1" bestFit="1" customWidth="1"/>
    <col min="27" max="16384" width="11.44140625" style="1"/>
  </cols>
  <sheetData>
    <row r="1" spans="1:22" s="2" customFormat="1" ht="29.55" customHeight="1">
      <c r="A1" s="10" t="s">
        <v>0</v>
      </c>
      <c r="B1" s="53">
        <v>38352</v>
      </c>
      <c r="C1" s="53">
        <v>38717</v>
      </c>
      <c r="D1" s="53">
        <v>39082</v>
      </c>
      <c r="E1" s="53">
        <v>39447</v>
      </c>
      <c r="F1" s="53">
        <v>39813</v>
      </c>
      <c r="G1" s="53">
        <v>40178</v>
      </c>
      <c r="H1" s="53">
        <v>40543</v>
      </c>
      <c r="I1" s="53">
        <v>40908</v>
      </c>
      <c r="J1" s="53">
        <v>41274</v>
      </c>
      <c r="K1" s="53">
        <v>41639</v>
      </c>
      <c r="L1" s="53">
        <v>42004</v>
      </c>
      <c r="M1" s="53">
        <v>42369</v>
      </c>
      <c r="N1" s="53">
        <v>42735</v>
      </c>
      <c r="O1" s="53">
        <v>43100</v>
      </c>
      <c r="P1" s="53">
        <v>43465</v>
      </c>
      <c r="Q1" s="54">
        <v>43830</v>
      </c>
      <c r="R1" s="54">
        <v>44196</v>
      </c>
      <c r="S1" s="54">
        <v>44561</v>
      </c>
      <c r="T1" s="54">
        <v>44926</v>
      </c>
      <c r="U1" s="54">
        <v>45291</v>
      </c>
      <c r="V1" s="54">
        <v>45657</v>
      </c>
    </row>
    <row r="2" spans="1:22" s="2" customFormat="1">
      <c r="A2" s="9" t="s">
        <v>1</v>
      </c>
      <c r="B2" s="9"/>
      <c r="C2" s="4"/>
      <c r="D2" s="4"/>
      <c r="E2" s="25"/>
      <c r="F2" s="6">
        <v>8656594</v>
      </c>
      <c r="G2" s="6">
        <v>208175217</v>
      </c>
      <c r="H2" s="6">
        <v>208175217</v>
      </c>
      <c r="I2" s="6">
        <v>312517281.77999997</v>
      </c>
      <c r="J2" s="6">
        <v>257760126</v>
      </c>
      <c r="K2" s="6">
        <v>330472313.05000001</v>
      </c>
      <c r="L2" s="6">
        <v>587456472</v>
      </c>
      <c r="M2" s="8">
        <v>479900623</v>
      </c>
      <c r="N2" s="8">
        <v>363693713</v>
      </c>
      <c r="O2" s="8">
        <v>292786118.56</v>
      </c>
      <c r="P2" s="8">
        <v>234867899.19999999</v>
      </c>
      <c r="Q2" s="8">
        <v>81680101.790000007</v>
      </c>
      <c r="R2" s="8">
        <v>65583875.829999998</v>
      </c>
      <c r="S2" s="44">
        <v>262438252.24000001</v>
      </c>
      <c r="T2" s="44">
        <v>245423045.41999999</v>
      </c>
      <c r="U2" s="44">
        <v>234526172.88999999</v>
      </c>
      <c r="V2" s="69">
        <v>222684393.02015501</v>
      </c>
    </row>
    <row r="3" spans="1:22" s="2" customFormat="1">
      <c r="A3" s="9" t="s">
        <v>47</v>
      </c>
      <c r="B3" s="6"/>
      <c r="C3" s="6"/>
      <c r="D3" s="6">
        <v>102000000</v>
      </c>
      <c r="E3" s="25">
        <v>102000000</v>
      </c>
      <c r="F3" s="6">
        <v>102000000</v>
      </c>
      <c r="G3" s="6">
        <v>102000000</v>
      </c>
      <c r="H3" s="6">
        <v>102000000</v>
      </c>
      <c r="I3" s="6">
        <v>736485002.49000001</v>
      </c>
      <c r="J3" s="6">
        <v>645155494</v>
      </c>
      <c r="K3" s="6">
        <v>550974158.19000006</v>
      </c>
      <c r="L3" s="6">
        <v>459166008</v>
      </c>
      <c r="M3" s="8">
        <v>453931344</v>
      </c>
      <c r="N3" s="8">
        <v>408996680</v>
      </c>
      <c r="O3" s="8">
        <v>402012016</v>
      </c>
      <c r="P3" s="8">
        <v>383250000</v>
      </c>
      <c r="Q3" s="8">
        <v>330418518.51999998</v>
      </c>
      <c r="R3" s="8">
        <v>322192518.01999998</v>
      </c>
      <c r="S3" s="44">
        <v>312938267.47000003</v>
      </c>
      <c r="T3" s="44">
        <v>278655766.85000002</v>
      </c>
      <c r="U3" s="44">
        <v>267002266.13999999</v>
      </c>
      <c r="V3" s="69">
        <v>254320515.37732601</v>
      </c>
    </row>
    <row r="4" spans="1:22" s="2" customFormat="1">
      <c r="A4" s="9" t="s">
        <v>2</v>
      </c>
      <c r="B4" s="6">
        <v>299293877</v>
      </c>
      <c r="C4" s="6">
        <v>353940300</v>
      </c>
      <c r="D4" s="6">
        <v>269394060</v>
      </c>
      <c r="E4" s="25">
        <v>251363697</v>
      </c>
      <c r="F4" s="6">
        <v>225323261</v>
      </c>
      <c r="G4" s="6">
        <v>460677091</v>
      </c>
      <c r="H4" s="6">
        <v>444010424</v>
      </c>
      <c r="I4" s="6">
        <v>687690761.55999994</v>
      </c>
      <c r="J4" s="6">
        <v>618449114</v>
      </c>
      <c r="K4" s="25">
        <v>676669785.59000003</v>
      </c>
      <c r="L4" s="6">
        <v>612529257</v>
      </c>
      <c r="M4" s="8">
        <v>414438220</v>
      </c>
      <c r="N4" s="8">
        <v>281900953</v>
      </c>
      <c r="O4" s="8">
        <v>262682686.90000001</v>
      </c>
      <c r="P4" s="8">
        <v>287619303.19999999</v>
      </c>
      <c r="Q4" s="8">
        <v>190407131.25999999</v>
      </c>
      <c r="R4" s="8">
        <v>221784385.47</v>
      </c>
      <c r="S4" s="44"/>
      <c r="T4" s="44"/>
      <c r="U4" s="44"/>
      <c r="V4" s="64"/>
    </row>
    <row r="5" spans="1:22" s="2" customFormat="1">
      <c r="A5" s="9" t="s">
        <v>3</v>
      </c>
      <c r="B5" s="6">
        <v>112244346.54000001</v>
      </c>
      <c r="C5" s="6">
        <v>93554000</v>
      </c>
      <c r="D5" s="6">
        <v>93554000</v>
      </c>
      <c r="E5" s="6">
        <v>93554000</v>
      </c>
      <c r="F5" s="6">
        <v>101960594</v>
      </c>
      <c r="G5" s="6">
        <v>636491089</v>
      </c>
      <c r="H5" s="6">
        <v>532558423</v>
      </c>
      <c r="I5" s="6">
        <v>657084488.02999997</v>
      </c>
      <c r="J5" s="6">
        <v>563602531</v>
      </c>
      <c r="K5" s="25">
        <v>542412722.88999999</v>
      </c>
      <c r="L5" s="6">
        <v>567663161</v>
      </c>
      <c r="M5" s="8">
        <v>385500731</v>
      </c>
      <c r="N5" s="8">
        <v>358472073</v>
      </c>
      <c r="O5" s="8">
        <v>315155599</v>
      </c>
      <c r="P5" s="8">
        <v>350432957.89999998</v>
      </c>
      <c r="Q5" s="8">
        <v>262042933.61000001</v>
      </c>
      <c r="R5" s="8">
        <v>251932049</v>
      </c>
      <c r="S5" s="44">
        <v>371437002.82999998</v>
      </c>
      <c r="T5" s="44">
        <v>450367327.86000001</v>
      </c>
      <c r="U5" s="44">
        <v>412218653.35000002</v>
      </c>
      <c r="V5" s="69">
        <v>369412647.05766898</v>
      </c>
    </row>
    <row r="6" spans="1:22" s="2" customFormat="1">
      <c r="A6" s="9" t="s">
        <v>4</v>
      </c>
      <c r="B6" s="6"/>
      <c r="C6" s="6"/>
      <c r="D6" s="6"/>
      <c r="E6" s="6"/>
      <c r="F6" s="6"/>
      <c r="G6" s="6"/>
      <c r="H6" s="6"/>
      <c r="I6" s="6">
        <v>388175159.45999998</v>
      </c>
      <c r="J6" s="6">
        <v>386222568</v>
      </c>
      <c r="K6" s="6">
        <v>383488940.23000002</v>
      </c>
      <c r="L6" s="6">
        <v>379974276</v>
      </c>
      <c r="M6" s="8">
        <v>375678575</v>
      </c>
      <c r="N6" s="8">
        <v>374230359</v>
      </c>
      <c r="O6" s="8">
        <v>366574304.94999999</v>
      </c>
      <c r="P6" s="8">
        <v>150000000</v>
      </c>
      <c r="Q6" s="8">
        <v>150000000</v>
      </c>
      <c r="R6" s="27"/>
      <c r="S6" s="44"/>
      <c r="T6" s="44"/>
      <c r="U6" s="44"/>
      <c r="V6" s="64"/>
    </row>
    <row r="7" spans="1:22" s="2" customFormat="1">
      <c r="A7" s="9" t="s">
        <v>5</v>
      </c>
      <c r="B7" s="6">
        <v>154290679.5</v>
      </c>
      <c r="C7" s="6">
        <v>299050605</v>
      </c>
      <c r="D7" s="6">
        <v>299050605</v>
      </c>
      <c r="E7" s="6">
        <v>299050605</v>
      </c>
      <c r="F7" s="6">
        <v>277656594</v>
      </c>
      <c r="G7" s="6">
        <v>273915905</v>
      </c>
      <c r="H7" s="6">
        <v>264415905</v>
      </c>
      <c r="I7" s="6">
        <v>300938340.05000001</v>
      </c>
      <c r="J7" s="6">
        <v>270920512</v>
      </c>
      <c r="K7" s="6">
        <v>244277345.19999999</v>
      </c>
      <c r="L7" s="6">
        <v>220557879</v>
      </c>
      <c r="M7" s="8">
        <v>183293718</v>
      </c>
      <c r="N7" s="8"/>
      <c r="O7" s="27"/>
      <c r="P7" s="8"/>
      <c r="Q7" s="8"/>
      <c r="R7" s="27"/>
      <c r="S7" s="44"/>
      <c r="T7" s="44"/>
      <c r="U7" s="44"/>
      <c r="V7" s="64"/>
    </row>
    <row r="8" spans="1:22" s="2" customFormat="1">
      <c r="A8" s="9" t="s">
        <v>50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8"/>
      <c r="N8" s="8">
        <v>169286203</v>
      </c>
      <c r="O8" s="8">
        <v>160798899.44</v>
      </c>
      <c r="P8" s="8"/>
      <c r="Q8" s="8"/>
      <c r="R8" s="27"/>
      <c r="S8" s="44"/>
      <c r="T8" s="44"/>
      <c r="U8" s="44"/>
      <c r="V8" s="64"/>
    </row>
    <row r="9" spans="1:22" s="2" customFormat="1">
      <c r="A9" s="9" t="s">
        <v>6</v>
      </c>
      <c r="B9" s="6">
        <v>105267759.90000001</v>
      </c>
      <c r="C9" s="6">
        <v>135000000</v>
      </c>
      <c r="D9" s="6">
        <v>130000000</v>
      </c>
      <c r="E9" s="6">
        <v>130000000</v>
      </c>
      <c r="F9" s="6">
        <v>138656594</v>
      </c>
      <c r="G9" s="6">
        <v>350510424</v>
      </c>
      <c r="H9" s="6">
        <v>327010424</v>
      </c>
      <c r="I9" s="6">
        <v>314810423.81</v>
      </c>
      <c r="J9" s="6">
        <v>243771966</v>
      </c>
      <c r="K9" s="6">
        <v>206933560.5</v>
      </c>
      <c r="L9" s="6">
        <v>252979842</v>
      </c>
      <c r="M9" s="8">
        <v>172823261</v>
      </c>
      <c r="N9" s="8">
        <v>156000000</v>
      </c>
      <c r="O9" s="8">
        <v>141833333.44</v>
      </c>
      <c r="P9" s="8">
        <v>50000000</v>
      </c>
      <c r="Q9" s="8">
        <v>50000000</v>
      </c>
      <c r="R9" s="27"/>
      <c r="S9" s="44"/>
      <c r="T9" s="44">
        <v>104000000</v>
      </c>
      <c r="U9" s="44">
        <v>104000000</v>
      </c>
      <c r="V9" s="69">
        <v>92560000</v>
      </c>
    </row>
    <row r="10" spans="1:22" s="2" customFormat="1">
      <c r="A10" s="9" t="s">
        <v>7</v>
      </c>
      <c r="B10" s="6"/>
      <c r="C10" s="6"/>
      <c r="D10" s="6"/>
      <c r="E10" s="6"/>
      <c r="F10" s="6"/>
      <c r="G10" s="6"/>
      <c r="H10" s="6"/>
      <c r="I10" s="6">
        <v>293327288.02999997</v>
      </c>
      <c r="J10" s="6">
        <v>279495047</v>
      </c>
      <c r="K10" s="6"/>
      <c r="L10" s="6"/>
      <c r="M10" s="8"/>
      <c r="N10" s="27"/>
      <c r="O10" s="27"/>
      <c r="P10" s="8"/>
      <c r="Q10" s="8"/>
      <c r="R10" s="27"/>
      <c r="S10" s="44"/>
      <c r="T10" s="44"/>
      <c r="U10" s="44"/>
      <c r="V10" s="64"/>
    </row>
    <row r="11" spans="1:22" s="2" customFormat="1">
      <c r="A11" s="9" t="s">
        <v>28</v>
      </c>
      <c r="B11" s="6"/>
      <c r="C11" s="6"/>
      <c r="D11" s="6"/>
      <c r="E11" s="6"/>
      <c r="F11" s="6"/>
      <c r="G11" s="6"/>
      <c r="H11" s="6"/>
      <c r="I11" s="7"/>
      <c r="J11" s="6"/>
      <c r="K11" s="6">
        <v>266898113.28</v>
      </c>
      <c r="L11" s="7">
        <v>253533711</v>
      </c>
      <c r="M11" s="8">
        <v>161052836</v>
      </c>
      <c r="N11" s="8">
        <v>88355079</v>
      </c>
      <c r="O11" s="8">
        <v>80307177.549999997</v>
      </c>
      <c r="P11" s="8">
        <v>72660672</v>
      </c>
      <c r="Q11" s="8">
        <v>69129573.469999999</v>
      </c>
      <c r="R11" s="8">
        <v>66757859.18</v>
      </c>
      <c r="S11" s="44">
        <v>64127356.670000002</v>
      </c>
      <c r="T11" s="44">
        <v>61226182.479999997</v>
      </c>
      <c r="U11" s="44">
        <v>57961952.07</v>
      </c>
      <c r="V11" s="69">
        <v>54428130.245856799</v>
      </c>
    </row>
    <row r="12" spans="1:22" s="2" customFormat="1">
      <c r="A12" s="9" t="s">
        <v>44</v>
      </c>
      <c r="B12" s="6">
        <v>240000000</v>
      </c>
      <c r="C12" s="6">
        <v>240000000</v>
      </c>
      <c r="D12" s="6">
        <v>300000000</v>
      </c>
      <c r="E12" s="6">
        <v>300000000</v>
      </c>
      <c r="F12" s="6">
        <v>300000000</v>
      </c>
      <c r="G12" s="6">
        <v>240000000</v>
      </c>
      <c r="H12" s="6">
        <v>210000000</v>
      </c>
      <c r="I12" s="6">
        <v>200000000</v>
      </c>
      <c r="J12" s="6">
        <v>190000000</v>
      </c>
      <c r="K12" s="6">
        <v>142000000</v>
      </c>
      <c r="L12" s="6">
        <v>142000000</v>
      </c>
      <c r="M12" s="8">
        <v>142000000</v>
      </c>
      <c r="N12" s="8">
        <v>72000000</v>
      </c>
      <c r="O12" s="8">
        <v>72000000</v>
      </c>
      <c r="P12" s="8"/>
      <c r="Q12" s="8"/>
      <c r="R12" s="27"/>
      <c r="S12" s="44"/>
      <c r="T12" s="44"/>
      <c r="U12" s="44"/>
      <c r="V12" s="64"/>
    </row>
    <row r="13" spans="1:22" s="2" customFormat="1">
      <c r="A13" s="9" t="s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>
        <v>150000000</v>
      </c>
      <c r="M13" s="8">
        <v>136933333</v>
      </c>
      <c r="N13" s="8">
        <v>117366667</v>
      </c>
      <c r="O13" s="8">
        <v>97799999.959999993</v>
      </c>
      <c r="P13" s="8">
        <v>239794832.66</v>
      </c>
      <c r="Q13" s="8">
        <v>185546016.66999999</v>
      </c>
      <c r="R13" s="8">
        <v>180388926.71000001</v>
      </c>
      <c r="S13" s="44">
        <v>174600053.25999999</v>
      </c>
      <c r="T13" s="44">
        <v>168175342.41</v>
      </c>
      <c r="U13" s="44">
        <v>160902111.28</v>
      </c>
      <c r="V13" s="69">
        <v>152993411.274636</v>
      </c>
    </row>
    <row r="14" spans="1:22" s="2" customFormat="1">
      <c r="A14" s="9" t="s">
        <v>55</v>
      </c>
      <c r="B14" s="6">
        <v>1690346.54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8"/>
      <c r="N14" s="8"/>
      <c r="O14" s="27"/>
      <c r="P14" s="8"/>
      <c r="Q14" s="8"/>
      <c r="R14" s="27"/>
      <c r="S14" s="44"/>
      <c r="T14" s="44"/>
      <c r="U14" s="44"/>
      <c r="V14" s="64"/>
    </row>
    <row r="15" spans="1:22" s="2" customFormat="1" ht="12.6" customHeight="1">
      <c r="A15" s="9" t="s">
        <v>9</v>
      </c>
      <c r="B15" s="6"/>
      <c r="C15" s="6"/>
      <c r="D15" s="6"/>
      <c r="E15" s="6"/>
      <c r="F15" s="6"/>
      <c r="G15" s="6"/>
      <c r="H15" s="6"/>
      <c r="I15" s="6">
        <v>122771719.3</v>
      </c>
      <c r="J15" s="6">
        <v>117748909</v>
      </c>
      <c r="K15" s="6">
        <v>113129875.3</v>
      </c>
      <c r="L15" s="6">
        <v>108200617</v>
      </c>
      <c r="M15" s="8">
        <v>75029309</v>
      </c>
      <c r="N15" s="8">
        <v>48874168</v>
      </c>
      <c r="O15" s="8">
        <v>45712107.030000001</v>
      </c>
      <c r="P15" s="8">
        <v>42656528.439999998</v>
      </c>
      <c r="Q15" s="8">
        <v>40674133.859999999</v>
      </c>
      <c r="R15" s="8">
        <v>1176829.5</v>
      </c>
      <c r="S15" s="44">
        <v>941125.32</v>
      </c>
      <c r="T15" s="44">
        <v>686934.57</v>
      </c>
      <c r="U15" s="44">
        <v>407324.76</v>
      </c>
      <c r="V15" s="69">
        <v>109613.516838147</v>
      </c>
    </row>
    <row r="16" spans="1:22" s="2" customFormat="1" ht="13.95" customHeight="1">
      <c r="A16" s="9" t="s">
        <v>10</v>
      </c>
      <c r="B16" s="6"/>
      <c r="C16" s="6"/>
      <c r="D16" s="6"/>
      <c r="E16" s="6"/>
      <c r="F16" s="6"/>
      <c r="G16" s="6">
        <v>99759311</v>
      </c>
      <c r="H16" s="6">
        <v>99759311</v>
      </c>
      <c r="I16" s="6">
        <v>99759311.269999996</v>
      </c>
      <c r="J16" s="6">
        <v>74819483</v>
      </c>
      <c r="K16" s="6">
        <v>40852470.270000003</v>
      </c>
      <c r="L16" s="6">
        <v>95426235</v>
      </c>
      <c r="M16" s="8">
        <v>75000000</v>
      </c>
      <c r="N16" s="27"/>
      <c r="O16" s="27"/>
      <c r="P16" s="8"/>
      <c r="Q16" s="8"/>
      <c r="R16" s="27"/>
      <c r="S16" s="44"/>
      <c r="T16" s="44"/>
      <c r="U16" s="44"/>
      <c r="V16" s="64"/>
    </row>
    <row r="17" spans="1:22" s="2" customFormat="1">
      <c r="A17" s="9" t="s">
        <v>11</v>
      </c>
      <c r="B17" s="6"/>
      <c r="C17" s="6"/>
      <c r="D17" s="6"/>
      <c r="E17" s="6"/>
      <c r="F17" s="6"/>
      <c r="G17" s="6"/>
      <c r="H17" s="6"/>
      <c r="I17" s="6">
        <v>105542065.22</v>
      </c>
      <c r="J17" s="6">
        <v>101864565</v>
      </c>
      <c r="K17" s="6">
        <v>98439565.219999999</v>
      </c>
      <c r="L17" s="6">
        <v>94757065</v>
      </c>
      <c r="M17" s="8">
        <v>70865761</v>
      </c>
      <c r="N17" s="8">
        <v>51950093</v>
      </c>
      <c r="O17" s="8">
        <v>49404186.450000003</v>
      </c>
      <c r="P17" s="8">
        <v>46898427.460000001</v>
      </c>
      <c r="Q17" s="8">
        <v>44772848.090000004</v>
      </c>
      <c r="R17" s="8">
        <v>43439523.659999996</v>
      </c>
      <c r="S17" s="44">
        <v>41949127.729999997</v>
      </c>
      <c r="T17" s="44"/>
      <c r="U17" s="44"/>
      <c r="V17" s="64"/>
    </row>
    <row r="18" spans="1:22" s="2" customFormat="1" ht="13.2" customHeight="1">
      <c r="A18" s="9" t="s">
        <v>12</v>
      </c>
      <c r="B18" s="6"/>
      <c r="C18" s="6"/>
      <c r="D18" s="6"/>
      <c r="E18" s="6"/>
      <c r="F18" s="6">
        <v>40000000</v>
      </c>
      <c r="G18" s="6">
        <v>40000000</v>
      </c>
      <c r="H18" s="6">
        <v>40000000</v>
      </c>
      <c r="I18" s="6">
        <v>114214969.56999999</v>
      </c>
      <c r="J18" s="6">
        <v>105922570</v>
      </c>
      <c r="K18" s="6">
        <v>99623069.569999993</v>
      </c>
      <c r="L18" s="6">
        <v>96828870</v>
      </c>
      <c r="M18" s="8">
        <v>65776978</v>
      </c>
      <c r="N18" s="8">
        <v>39007570</v>
      </c>
      <c r="O18" s="8">
        <v>37080681.710000001</v>
      </c>
      <c r="P18" s="8">
        <v>35185304.799999997</v>
      </c>
      <c r="Q18" s="8">
        <v>33589623.82</v>
      </c>
      <c r="R18" s="8">
        <v>32588048.670000002</v>
      </c>
      <c r="S18" s="52">
        <v>31468568.120000001</v>
      </c>
      <c r="T18" s="52">
        <v>30228882.350000001</v>
      </c>
      <c r="U18" s="52">
        <v>28828504.82</v>
      </c>
      <c r="V18" s="69">
        <v>27308131.125836901</v>
      </c>
    </row>
    <row r="19" spans="1:22" s="2" customFormat="1" ht="13.2" customHeight="1">
      <c r="A19" s="9" t="s">
        <v>13</v>
      </c>
      <c r="B19" s="6">
        <v>166666667</v>
      </c>
      <c r="C19" s="6">
        <v>233333334</v>
      </c>
      <c r="D19" s="6">
        <v>233333334</v>
      </c>
      <c r="E19" s="6">
        <v>233333334</v>
      </c>
      <c r="F19" s="6">
        <v>216666667</v>
      </c>
      <c r="G19" s="6">
        <v>216666667</v>
      </c>
      <c r="H19" s="6">
        <v>200000001</v>
      </c>
      <c r="I19" s="6">
        <v>200000000.5</v>
      </c>
      <c r="J19" s="6"/>
      <c r="K19" s="6"/>
      <c r="L19" s="6"/>
      <c r="M19" s="8"/>
      <c r="N19" s="27"/>
      <c r="O19" s="27"/>
      <c r="P19" s="8"/>
      <c r="Q19" s="8"/>
      <c r="R19" s="27"/>
      <c r="S19" s="43"/>
      <c r="T19" s="43"/>
      <c r="U19" s="43"/>
      <c r="V19" s="65"/>
    </row>
    <row r="20" spans="1:22" s="2" customFormat="1" ht="13.2" customHeight="1">
      <c r="A20" s="9" t="s">
        <v>29</v>
      </c>
      <c r="B20" s="6"/>
      <c r="C20" s="6"/>
      <c r="D20" s="6"/>
      <c r="E20" s="6"/>
      <c r="F20" s="6"/>
      <c r="G20" s="6"/>
      <c r="H20" s="6"/>
      <c r="I20" s="6"/>
      <c r="J20" s="6">
        <v>200000001</v>
      </c>
      <c r="K20" s="6">
        <v>166666666</v>
      </c>
      <c r="L20" s="6">
        <v>66666666</v>
      </c>
      <c r="M20" s="8"/>
      <c r="N20" s="27"/>
      <c r="O20" s="27"/>
      <c r="P20" s="8"/>
      <c r="Q20" s="8"/>
      <c r="R20" s="27"/>
      <c r="S20" s="44"/>
      <c r="T20" s="44"/>
      <c r="U20" s="44"/>
      <c r="V20" s="64"/>
    </row>
    <row r="21" spans="1:22" s="2" customFormat="1" ht="13.2" customHeight="1">
      <c r="A21" s="9" t="s">
        <v>14</v>
      </c>
      <c r="B21" s="6"/>
      <c r="C21" s="6"/>
      <c r="D21" s="6"/>
      <c r="E21" s="6"/>
      <c r="F21" s="6"/>
      <c r="G21" s="6"/>
      <c r="H21" s="6"/>
      <c r="I21" s="6"/>
      <c r="J21" s="6"/>
      <c r="K21" s="6">
        <v>53215982.590000004</v>
      </c>
      <c r="L21" s="6">
        <v>96949071</v>
      </c>
      <c r="M21" s="8">
        <v>61777962</v>
      </c>
      <c r="N21" s="8">
        <v>20697776</v>
      </c>
      <c r="O21" s="27"/>
      <c r="P21" s="8"/>
      <c r="Q21" s="8"/>
      <c r="R21" s="27"/>
      <c r="S21" s="44"/>
      <c r="T21" s="44">
        <v>20000000</v>
      </c>
      <c r="U21" s="44">
        <v>60000000</v>
      </c>
      <c r="V21" s="69">
        <v>48042495.939999998</v>
      </c>
    </row>
    <row r="22" spans="1:22" s="2" customFormat="1" ht="13.2" customHeight="1">
      <c r="A22" s="9" t="s">
        <v>15</v>
      </c>
      <c r="B22" s="6"/>
      <c r="C22" s="6"/>
      <c r="D22" s="6"/>
      <c r="E22" s="6">
        <v>95000000</v>
      </c>
      <c r="F22" s="6">
        <v>95000000</v>
      </c>
      <c r="G22" s="6">
        <v>95000000</v>
      </c>
      <c r="H22" s="6">
        <v>95000000</v>
      </c>
      <c r="I22" s="6">
        <v>95000000</v>
      </c>
      <c r="J22" s="6">
        <v>95000000</v>
      </c>
      <c r="K22" s="6">
        <v>95000000</v>
      </c>
      <c r="L22" s="6">
        <v>95000000</v>
      </c>
      <c r="M22" s="8">
        <v>60000000</v>
      </c>
      <c r="N22" s="8">
        <v>25000000</v>
      </c>
      <c r="O22" s="8">
        <v>25000000</v>
      </c>
      <c r="P22" s="8">
        <v>25000000</v>
      </c>
      <c r="Q22" s="8"/>
      <c r="R22" s="27"/>
      <c r="S22" s="44"/>
      <c r="T22" s="44"/>
      <c r="U22" s="44"/>
      <c r="V22" s="64"/>
    </row>
    <row r="23" spans="1:22" s="2" customFormat="1" ht="13.2" customHeight="1">
      <c r="A23" s="9" t="s">
        <v>16</v>
      </c>
      <c r="B23" s="6"/>
      <c r="C23" s="6"/>
      <c r="D23" s="6"/>
      <c r="E23" s="6"/>
      <c r="F23" s="6"/>
      <c r="G23" s="6"/>
      <c r="H23" s="6"/>
      <c r="I23" s="6">
        <v>69523652.170000002</v>
      </c>
      <c r="J23" s="6">
        <v>66656652</v>
      </c>
      <c r="K23" s="6"/>
      <c r="L23" s="6"/>
      <c r="M23" s="8"/>
      <c r="N23" s="27"/>
      <c r="O23" s="27"/>
      <c r="P23" s="8"/>
      <c r="Q23" s="8"/>
      <c r="R23" s="27"/>
      <c r="S23" s="45"/>
      <c r="T23" s="45"/>
      <c r="U23" s="45"/>
      <c r="V23" s="66"/>
    </row>
    <row r="24" spans="1:22" s="2" customFormat="1">
      <c r="A24" s="9" t="s">
        <v>30</v>
      </c>
      <c r="B24" s="6"/>
      <c r="C24" s="6"/>
      <c r="D24" s="6"/>
      <c r="E24" s="6"/>
      <c r="F24" s="6"/>
      <c r="G24" s="6"/>
      <c r="H24" s="6"/>
      <c r="I24" s="6"/>
      <c r="J24" s="6"/>
      <c r="K24" s="6">
        <v>64021652.170000002</v>
      </c>
      <c r="L24" s="6">
        <v>61210652</v>
      </c>
      <c r="M24" s="8">
        <v>42262609</v>
      </c>
      <c r="N24" s="8">
        <v>27325074</v>
      </c>
      <c r="O24" s="8">
        <v>25528349.16</v>
      </c>
      <c r="P24" s="8"/>
      <c r="Q24" s="8"/>
      <c r="R24" s="27"/>
      <c r="S24" s="44"/>
      <c r="T24" s="44"/>
      <c r="U24" s="44"/>
      <c r="V24" s="64"/>
    </row>
    <row r="25" spans="1:22" s="2" customFormat="1">
      <c r="A25" s="9" t="s">
        <v>17</v>
      </c>
      <c r="B25" s="6"/>
      <c r="C25" s="6"/>
      <c r="D25" s="6"/>
      <c r="E25" s="6"/>
      <c r="F25" s="6"/>
      <c r="G25" s="6"/>
      <c r="H25" s="6"/>
      <c r="I25" s="6">
        <v>47205608.700000003</v>
      </c>
      <c r="J25" s="6">
        <v>46548609</v>
      </c>
      <c r="K25" s="6">
        <v>45858608.700000003</v>
      </c>
      <c r="L25" s="6">
        <v>45067609</v>
      </c>
      <c r="M25" s="8">
        <v>41515435</v>
      </c>
      <c r="N25" s="27"/>
      <c r="O25" s="27"/>
      <c r="P25" s="8"/>
      <c r="Q25" s="8"/>
      <c r="R25" s="27"/>
      <c r="S25" s="44"/>
      <c r="T25" s="44"/>
      <c r="U25" s="44"/>
      <c r="V25" s="64"/>
    </row>
    <row r="26" spans="1:22" s="2" customFormat="1">
      <c r="A26" s="9" t="s">
        <v>18</v>
      </c>
      <c r="B26" s="6"/>
      <c r="C26" s="6">
        <v>277000000</v>
      </c>
      <c r="D26" s="6">
        <v>277000000</v>
      </c>
      <c r="E26" s="6">
        <v>277000000</v>
      </c>
      <c r="F26" s="6">
        <v>277000000</v>
      </c>
      <c r="G26" s="6">
        <v>247000000</v>
      </c>
      <c r="H26" s="6">
        <v>217000000</v>
      </c>
      <c r="I26" s="6">
        <v>167000000</v>
      </c>
      <c r="J26" s="6">
        <v>117000000</v>
      </c>
      <c r="K26" s="6">
        <v>40000000</v>
      </c>
      <c r="L26" s="6">
        <v>40000000</v>
      </c>
      <c r="M26" s="8">
        <v>40000000</v>
      </c>
      <c r="N26" s="27"/>
      <c r="O26" s="27"/>
      <c r="P26" s="8"/>
      <c r="Q26" s="8"/>
      <c r="R26" s="27"/>
      <c r="S26" s="44"/>
      <c r="T26" s="44"/>
      <c r="U26" s="44"/>
      <c r="V26" s="64"/>
    </row>
    <row r="27" spans="1:22">
      <c r="A27" s="9" t="s">
        <v>19</v>
      </c>
      <c r="B27" s="6"/>
      <c r="C27" s="6"/>
      <c r="D27" s="6"/>
      <c r="E27" s="6"/>
      <c r="F27" s="6"/>
      <c r="G27" s="6"/>
      <c r="H27" s="6"/>
      <c r="I27" s="6">
        <v>56493836.960000001</v>
      </c>
      <c r="J27" s="6">
        <v>54426587</v>
      </c>
      <c r="K27" s="6">
        <v>52509086.960000001</v>
      </c>
      <c r="L27" s="6">
        <v>50452337</v>
      </c>
      <c r="M27" s="8">
        <v>36950598</v>
      </c>
      <c r="N27" s="8">
        <v>26275052</v>
      </c>
      <c r="O27" s="8">
        <v>24885705.66</v>
      </c>
      <c r="P27" s="8">
        <v>23525775.559999999</v>
      </c>
      <c r="Q27" s="8"/>
      <c r="R27" s="27"/>
      <c r="S27" s="46"/>
      <c r="T27" s="46"/>
      <c r="U27" s="46"/>
      <c r="V27" s="67"/>
    </row>
    <row r="28" spans="1:22">
      <c r="A28" s="9" t="s">
        <v>20</v>
      </c>
      <c r="B28" s="6"/>
      <c r="C28" s="6"/>
      <c r="D28" s="6"/>
      <c r="E28" s="6"/>
      <c r="F28" s="6"/>
      <c r="G28" s="6"/>
      <c r="H28" s="6"/>
      <c r="I28" s="6">
        <v>51281910.870000005</v>
      </c>
      <c r="J28" s="6">
        <v>49534561</v>
      </c>
      <c r="K28" s="6">
        <v>47904060.869999997</v>
      </c>
      <c r="L28" s="6"/>
      <c r="M28" s="8"/>
      <c r="N28" s="27"/>
      <c r="O28" s="27"/>
      <c r="P28" s="8"/>
      <c r="Q28" s="8"/>
      <c r="R28" s="27"/>
      <c r="S28" s="46"/>
      <c r="T28" s="46"/>
      <c r="U28" s="46"/>
      <c r="V28" s="67"/>
    </row>
    <row r="29" spans="1:22">
      <c r="A29" s="9" t="s">
        <v>48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>
        <v>46149011</v>
      </c>
      <c r="M29" s="8">
        <v>34825793</v>
      </c>
      <c r="N29" s="8">
        <v>25855044</v>
      </c>
      <c r="O29" s="8">
        <v>24628648.25</v>
      </c>
      <c r="P29" s="8">
        <v>23418589</v>
      </c>
      <c r="Q29" s="8">
        <v>22359790.079999998</v>
      </c>
      <c r="R29" s="8">
        <v>21697346.02</v>
      </c>
      <c r="S29" s="46">
        <v>20956637.670000002</v>
      </c>
      <c r="T29" s="46">
        <v>20136232.66</v>
      </c>
      <c r="U29" s="46">
        <v>19209305.010000002</v>
      </c>
      <c r="V29" s="69">
        <v>18202810.919543501</v>
      </c>
    </row>
    <row r="30" spans="1:22">
      <c r="A30" s="9" t="s">
        <v>21</v>
      </c>
      <c r="B30" s="6"/>
      <c r="C30" s="6"/>
      <c r="D30" s="6"/>
      <c r="E30" s="6"/>
      <c r="F30" s="6">
        <v>25000000</v>
      </c>
      <c r="G30" s="6">
        <v>25000000</v>
      </c>
      <c r="H30" s="6">
        <v>25000000</v>
      </c>
      <c r="I30" s="6">
        <v>41965130.43</v>
      </c>
      <c r="J30" s="6">
        <v>37858730</v>
      </c>
      <c r="K30" s="6">
        <v>43985530.43</v>
      </c>
      <c r="L30" s="6">
        <v>42030597</v>
      </c>
      <c r="M30" s="8">
        <v>24401722</v>
      </c>
      <c r="N30" s="8">
        <v>12728415</v>
      </c>
      <c r="O30" s="8">
        <v>11263469.83</v>
      </c>
      <c r="P30" s="8">
        <v>10797748.4</v>
      </c>
      <c r="Q30" s="8">
        <v>10315389.029999999</v>
      </c>
      <c r="R30" s="8">
        <v>10017446.83</v>
      </c>
      <c r="S30" s="46">
        <v>9683796.9000000004</v>
      </c>
      <c r="T30" s="46">
        <v>9313955.0800000001</v>
      </c>
      <c r="U30" s="46">
        <v>8895769.3599999994</v>
      </c>
      <c r="V30" s="69">
        <v>8441435.7621384095</v>
      </c>
    </row>
    <row r="31" spans="1:22" s="2" customFormat="1">
      <c r="A31" s="9" t="s">
        <v>22</v>
      </c>
      <c r="B31" s="6"/>
      <c r="C31" s="6"/>
      <c r="D31" s="6"/>
      <c r="E31" s="6">
        <v>34000000</v>
      </c>
      <c r="F31" s="6">
        <v>34792743.799999997</v>
      </c>
      <c r="G31" s="6">
        <v>34792743.799999997</v>
      </c>
      <c r="H31" s="6">
        <v>32177359</v>
      </c>
      <c r="I31" s="6">
        <v>29561974.559999999</v>
      </c>
      <c r="J31" s="6">
        <v>26880528</v>
      </c>
      <c r="K31" s="6">
        <v>24199081.359999999</v>
      </c>
      <c r="L31" s="6">
        <v>21517635</v>
      </c>
      <c r="M31" s="8">
        <v>18836188</v>
      </c>
      <c r="N31" s="8">
        <v>16154742</v>
      </c>
      <c r="O31" s="8">
        <v>13473294.960000001</v>
      </c>
      <c r="P31" s="8">
        <v>10791848.359999999</v>
      </c>
      <c r="Q31" s="8">
        <v>8110401.7599999998</v>
      </c>
      <c r="R31" s="8">
        <v>5428955.1600000001</v>
      </c>
      <c r="S31" s="44">
        <v>2747508.56</v>
      </c>
      <c r="T31" s="44">
        <v>66062.02</v>
      </c>
      <c r="U31" s="44"/>
      <c r="V31" s="64"/>
    </row>
    <row r="32" spans="1:22">
      <c r="A32" s="9" t="s">
        <v>23</v>
      </c>
      <c r="B32" s="6"/>
      <c r="C32" s="6"/>
      <c r="D32" s="6"/>
      <c r="E32" s="6"/>
      <c r="F32" s="6"/>
      <c r="G32" s="6"/>
      <c r="H32" s="6"/>
      <c r="I32" s="6">
        <v>45026661.200000003</v>
      </c>
      <c r="J32" s="6">
        <v>42262994</v>
      </c>
      <c r="K32" s="6">
        <v>39783555.25</v>
      </c>
      <c r="L32" s="6">
        <v>37177121</v>
      </c>
      <c r="M32" s="8">
        <v>18356524</v>
      </c>
      <c r="N32" s="27"/>
      <c r="O32" s="27"/>
      <c r="P32" s="8"/>
      <c r="Q32" s="8"/>
      <c r="R32" s="27"/>
      <c r="S32" s="46"/>
      <c r="T32" s="46"/>
      <c r="U32" s="46"/>
      <c r="V32" s="67"/>
    </row>
    <row r="33" spans="1:22">
      <c r="A33" s="9" t="s">
        <v>24</v>
      </c>
      <c r="B33" s="6"/>
      <c r="C33" s="6"/>
      <c r="D33" s="6"/>
      <c r="E33" s="6"/>
      <c r="F33" s="6"/>
      <c r="G33" s="6"/>
      <c r="H33" s="6"/>
      <c r="I33" s="6">
        <v>25330095.649999999</v>
      </c>
      <c r="J33" s="6">
        <v>24447496</v>
      </c>
      <c r="K33" s="6">
        <v>23625495.649999999</v>
      </c>
      <c r="L33" s="6">
        <v>22741696</v>
      </c>
      <c r="M33" s="8">
        <v>17007783</v>
      </c>
      <c r="N33" s="27"/>
      <c r="O33" s="27"/>
      <c r="P33" s="8"/>
      <c r="Q33" s="8"/>
      <c r="R33" s="27"/>
      <c r="S33" s="46"/>
      <c r="T33" s="46"/>
      <c r="U33" s="46"/>
      <c r="V33" s="67"/>
    </row>
    <row r="34" spans="1:22">
      <c r="A34" s="9" t="s">
        <v>25</v>
      </c>
      <c r="B34" s="6"/>
      <c r="C34" s="6"/>
      <c r="D34" s="6"/>
      <c r="E34" s="6"/>
      <c r="F34" s="6"/>
      <c r="G34" s="6">
        <v>70500000</v>
      </c>
      <c r="H34" s="6">
        <v>47000000</v>
      </c>
      <c r="I34" s="6">
        <v>23500000</v>
      </c>
      <c r="J34" s="6">
        <v>23500000</v>
      </c>
      <c r="K34" s="6"/>
      <c r="L34" s="6"/>
      <c r="M34" s="8"/>
      <c r="N34" s="27"/>
      <c r="O34" s="27"/>
      <c r="P34" s="8"/>
      <c r="Q34" s="8"/>
      <c r="R34" s="27"/>
      <c r="S34" s="46"/>
      <c r="T34" s="46"/>
      <c r="U34" s="46"/>
      <c r="V34" s="67"/>
    </row>
    <row r="35" spans="1:22">
      <c r="A35" s="9" t="s">
        <v>26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>
        <v>3000000</v>
      </c>
      <c r="M35" s="8">
        <v>2600000</v>
      </c>
      <c r="N35" s="8">
        <v>2200000</v>
      </c>
      <c r="O35" s="8">
        <v>1800000</v>
      </c>
      <c r="P35" s="8">
        <v>1400000</v>
      </c>
      <c r="Q35" s="8"/>
      <c r="R35" s="27"/>
      <c r="S35" s="46"/>
      <c r="T35" s="46"/>
      <c r="U35" s="46"/>
      <c r="V35" s="67"/>
    </row>
    <row r="36" spans="1:22">
      <c r="A36" s="9" t="s">
        <v>27</v>
      </c>
      <c r="B36" s="6">
        <v>422586.63</v>
      </c>
      <c r="C36" s="6"/>
      <c r="D36" s="6">
        <v>5000000</v>
      </c>
      <c r="E36" s="6">
        <v>5000000</v>
      </c>
      <c r="F36" s="6">
        <v>5000000</v>
      </c>
      <c r="G36" s="6">
        <v>4000000</v>
      </c>
      <c r="H36" s="6">
        <v>3000000</v>
      </c>
      <c r="I36" s="6">
        <v>2000000</v>
      </c>
      <c r="J36" s="6">
        <v>1000000</v>
      </c>
      <c r="K36" s="6"/>
      <c r="L36" s="6"/>
      <c r="M36" s="8"/>
      <c r="N36" s="27"/>
      <c r="O36" s="27"/>
      <c r="P36" s="8"/>
      <c r="Q36" s="8"/>
      <c r="R36" s="27"/>
      <c r="S36" s="46"/>
      <c r="T36" s="46"/>
      <c r="U36" s="46"/>
      <c r="V36" s="67"/>
    </row>
    <row r="37" spans="1:22">
      <c r="A37" s="9" t="s">
        <v>56</v>
      </c>
      <c r="B37" s="6">
        <v>845173.66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8"/>
      <c r="N37" s="27"/>
      <c r="O37" s="27"/>
      <c r="P37" s="8"/>
      <c r="Q37" s="8"/>
      <c r="R37" s="27"/>
      <c r="S37" s="46"/>
      <c r="T37" s="46"/>
      <c r="U37" s="46"/>
      <c r="V37" s="67"/>
    </row>
    <row r="38" spans="1:22">
      <c r="A38" s="9" t="s">
        <v>57</v>
      </c>
      <c r="B38" s="6">
        <v>3380693.88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8"/>
      <c r="N38" s="27"/>
      <c r="O38" s="27"/>
      <c r="P38" s="8"/>
      <c r="Q38" s="8"/>
      <c r="R38" s="27"/>
      <c r="S38" s="46"/>
      <c r="T38" s="46"/>
      <c r="U38" s="46"/>
      <c r="V38" s="67"/>
    </row>
    <row r="39" spans="1:22">
      <c r="A39" s="9" t="s">
        <v>58</v>
      </c>
      <c r="B39" s="6">
        <v>3380693.88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8"/>
      <c r="N39" s="27"/>
      <c r="O39" s="27"/>
      <c r="P39" s="8"/>
      <c r="Q39" s="8"/>
      <c r="R39" s="27"/>
      <c r="S39" s="46"/>
      <c r="T39" s="46"/>
      <c r="U39" s="46"/>
      <c r="V39" s="67"/>
    </row>
    <row r="40" spans="1:22">
      <c r="A40" s="9" t="s">
        <v>59</v>
      </c>
      <c r="B40" s="6">
        <v>422586.61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8"/>
      <c r="N40" s="27"/>
      <c r="O40" s="27"/>
      <c r="P40" s="8"/>
      <c r="Q40" s="39"/>
      <c r="R40" s="27"/>
      <c r="S40" s="46"/>
      <c r="T40" s="46"/>
      <c r="U40" s="46"/>
      <c r="V40" s="67"/>
    </row>
    <row r="41" spans="1:22">
      <c r="A41" s="9" t="s">
        <v>60</v>
      </c>
      <c r="B41" s="6">
        <v>422586.61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8"/>
      <c r="N41" s="27"/>
      <c r="O41" s="27"/>
      <c r="P41" s="8"/>
      <c r="Q41" s="8"/>
      <c r="R41" s="27"/>
      <c r="S41" s="46"/>
      <c r="T41" s="46"/>
      <c r="U41" s="46"/>
      <c r="V41" s="67"/>
    </row>
    <row r="42" spans="1:22">
      <c r="A42" s="9" t="s">
        <v>61</v>
      </c>
      <c r="B42" s="6">
        <v>422586.61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27"/>
      <c r="O42" s="27"/>
      <c r="P42" s="8"/>
      <c r="Q42" s="8"/>
      <c r="R42" s="27"/>
      <c r="S42" s="46"/>
      <c r="T42" s="46"/>
      <c r="U42" s="46"/>
      <c r="V42" s="67"/>
    </row>
    <row r="43" spans="1:22">
      <c r="A43" s="9" t="s">
        <v>62</v>
      </c>
      <c r="B43" s="6">
        <v>507103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8"/>
      <c r="N43" s="27"/>
      <c r="O43" s="27"/>
      <c r="P43" s="8"/>
      <c r="Q43" s="8"/>
      <c r="R43" s="27"/>
      <c r="S43" s="46"/>
      <c r="T43" s="46"/>
      <c r="U43" s="46"/>
      <c r="V43" s="67"/>
    </row>
    <row r="44" spans="1:22">
      <c r="A44" s="9" t="s">
        <v>64</v>
      </c>
      <c r="B44" s="6">
        <v>3380693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8"/>
      <c r="N44" s="27"/>
      <c r="O44" s="27"/>
      <c r="P44" s="8"/>
      <c r="Q44" s="8"/>
      <c r="R44" s="27"/>
      <c r="S44" s="46"/>
      <c r="T44" s="46"/>
      <c r="U44" s="46"/>
      <c r="V44" s="67"/>
    </row>
    <row r="45" spans="1:22">
      <c r="A45" s="9" t="s">
        <v>63</v>
      </c>
      <c r="B45" s="6">
        <v>3972314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8"/>
      <c r="N45" s="27"/>
      <c r="O45" s="27"/>
      <c r="P45" s="8"/>
      <c r="Q45" s="8"/>
      <c r="R45" s="27"/>
      <c r="S45" s="46"/>
      <c r="T45" s="46"/>
      <c r="U45" s="46"/>
      <c r="V45" s="67"/>
    </row>
    <row r="46" spans="1:22">
      <c r="A46" s="9" t="s">
        <v>43</v>
      </c>
      <c r="B46" s="6"/>
      <c r="C46" s="6"/>
      <c r="D46" s="6"/>
      <c r="E46" s="5"/>
      <c r="F46" s="6"/>
      <c r="G46" s="5"/>
      <c r="H46" s="6"/>
      <c r="I46" s="6"/>
      <c r="J46" s="6">
        <v>1016664486</v>
      </c>
      <c r="K46" s="6">
        <v>1350764813.48</v>
      </c>
      <c r="L46" s="6"/>
      <c r="M46" s="8"/>
      <c r="N46" s="27"/>
      <c r="O46" s="27"/>
      <c r="P46" s="8"/>
      <c r="R46" s="57"/>
      <c r="S46" s="46"/>
      <c r="T46" s="46"/>
      <c r="U46" s="46"/>
      <c r="V46" s="67"/>
    </row>
    <row r="47" spans="1:22">
      <c r="A47" s="9" t="s">
        <v>38</v>
      </c>
      <c r="B47" s="6">
        <v>282666666</v>
      </c>
      <c r="C47" s="6">
        <v>330333335</v>
      </c>
      <c r="D47" s="6">
        <v>402859332</v>
      </c>
      <c r="E47" s="6">
        <v>402859332</v>
      </c>
      <c r="F47" s="6">
        <v>386442666</v>
      </c>
      <c r="G47" s="5"/>
      <c r="H47" s="6"/>
      <c r="I47" s="6"/>
      <c r="J47" s="6"/>
      <c r="K47" s="6"/>
      <c r="L47" s="6"/>
      <c r="M47" s="8"/>
      <c r="N47" s="27"/>
      <c r="O47" s="27"/>
      <c r="P47" s="8"/>
      <c r="Q47" s="42"/>
      <c r="R47" s="57"/>
      <c r="S47" s="46"/>
      <c r="T47" s="46"/>
      <c r="U47" s="46"/>
      <c r="V47" s="67"/>
    </row>
    <row r="48" spans="1:22">
      <c r="A48" s="9" t="s">
        <v>66</v>
      </c>
      <c r="B48" s="6"/>
      <c r="C48" s="6"/>
      <c r="D48" s="6"/>
      <c r="E48" s="6"/>
      <c r="F48" s="6"/>
      <c r="G48" s="5"/>
      <c r="H48" s="6"/>
      <c r="I48" s="6"/>
      <c r="J48" s="6"/>
      <c r="K48" s="6"/>
      <c r="L48" s="6"/>
      <c r="M48" s="8"/>
      <c r="N48" s="27"/>
      <c r="O48" s="27"/>
      <c r="P48" s="8"/>
      <c r="Q48" s="42"/>
      <c r="R48" s="57"/>
      <c r="S48" s="46">
        <v>130000000</v>
      </c>
      <c r="T48" s="46">
        <v>180000000</v>
      </c>
      <c r="U48" s="46">
        <v>155625000</v>
      </c>
      <c r="V48" s="69">
        <v>125750000</v>
      </c>
    </row>
    <row r="49" spans="1:22">
      <c r="A49" s="9" t="s">
        <v>67</v>
      </c>
      <c r="B49" s="6"/>
      <c r="C49" s="6"/>
      <c r="D49" s="6"/>
      <c r="E49" s="6"/>
      <c r="F49" s="6"/>
      <c r="G49" s="5"/>
      <c r="H49" s="6"/>
      <c r="I49" s="6"/>
      <c r="J49" s="6"/>
      <c r="K49" s="6"/>
      <c r="L49" s="6"/>
      <c r="M49" s="8"/>
      <c r="N49" s="27"/>
      <c r="O49" s="27"/>
      <c r="P49" s="8"/>
      <c r="Q49" s="42"/>
      <c r="R49" s="57"/>
      <c r="S49" s="46"/>
      <c r="T49" s="46">
        <v>25000000</v>
      </c>
      <c r="U49" s="46">
        <v>25000000</v>
      </c>
      <c r="V49" s="69">
        <v>22250000</v>
      </c>
    </row>
    <row r="50" spans="1:22">
      <c r="A50" s="9" t="s">
        <v>68</v>
      </c>
      <c r="B50" s="6"/>
      <c r="C50" s="6"/>
      <c r="D50" s="6"/>
      <c r="E50" s="6"/>
      <c r="F50" s="6"/>
      <c r="G50" s="5"/>
      <c r="H50" s="6"/>
      <c r="I50" s="6"/>
      <c r="J50" s="6"/>
      <c r="K50" s="6"/>
      <c r="L50" s="6"/>
      <c r="M50" s="8"/>
      <c r="N50" s="27"/>
      <c r="O50" s="27"/>
      <c r="P50" s="8"/>
      <c r="Q50" s="42"/>
      <c r="R50" s="57"/>
      <c r="S50" s="46"/>
      <c r="T50" s="46">
        <v>10000000</v>
      </c>
      <c r="U50" s="46">
        <v>10000000</v>
      </c>
      <c r="V50" s="69">
        <v>8900000</v>
      </c>
    </row>
    <row r="51" spans="1:22">
      <c r="A51" s="9" t="s">
        <v>69</v>
      </c>
      <c r="B51" s="6"/>
      <c r="C51" s="6"/>
      <c r="D51" s="6"/>
      <c r="E51" s="6"/>
      <c r="F51" s="6"/>
      <c r="G51" s="5"/>
      <c r="H51" s="6"/>
      <c r="I51" s="6"/>
      <c r="J51" s="6"/>
      <c r="K51" s="6"/>
      <c r="L51" s="6"/>
      <c r="M51" s="8"/>
      <c r="N51" s="27"/>
      <c r="O51" s="27"/>
      <c r="P51" s="8"/>
      <c r="Q51" s="42"/>
      <c r="R51" s="57"/>
      <c r="S51" s="46"/>
      <c r="T51" s="46"/>
      <c r="U51" s="46">
        <v>50000000</v>
      </c>
      <c r="V51" s="46">
        <v>50000000</v>
      </c>
    </row>
    <row r="52" spans="1:22" ht="14.25" customHeight="1">
      <c r="A52" s="10" t="s">
        <v>33</v>
      </c>
      <c r="B52" s="55">
        <f t="shared" ref="B52:G52" si="0">SUM(B2:B51)</f>
        <v>1379277360.3600001</v>
      </c>
      <c r="C52" s="18">
        <f t="shared" si="0"/>
        <v>1962211574</v>
      </c>
      <c r="D52" s="18">
        <f t="shared" si="0"/>
        <v>2112191331</v>
      </c>
      <c r="E52" s="18">
        <f>SUM(E2:E51)</f>
        <v>2223160968</v>
      </c>
      <c r="F52" s="18">
        <f t="shared" si="0"/>
        <v>2234155713.8000002</v>
      </c>
      <c r="G52" s="18">
        <f t="shared" si="0"/>
        <v>3104488447.8000002</v>
      </c>
      <c r="H52" s="18">
        <f t="shared" ref="H52:U52" si="1">SUM(H2:H51)</f>
        <v>2847107064</v>
      </c>
      <c r="I52" s="18">
        <f t="shared" si="1"/>
        <v>5187205681.6099997</v>
      </c>
      <c r="J52" s="18">
        <f t="shared" si="1"/>
        <v>5657513529</v>
      </c>
      <c r="K52" s="18">
        <f t="shared" si="1"/>
        <v>5743706452.75</v>
      </c>
      <c r="L52" s="18">
        <f t="shared" si="1"/>
        <v>4649035788</v>
      </c>
      <c r="M52" s="18">
        <f t="shared" si="1"/>
        <v>3590759303</v>
      </c>
      <c r="N52" s="18">
        <f t="shared" si="1"/>
        <v>2686369661</v>
      </c>
      <c r="O52" s="18">
        <f t="shared" si="1"/>
        <v>2450726578.8499999</v>
      </c>
      <c r="P52" s="18">
        <f t="shared" si="1"/>
        <v>1988299886.9800003</v>
      </c>
      <c r="Q52" s="18">
        <f t="shared" si="1"/>
        <v>1479046461.9599996</v>
      </c>
      <c r="R52" s="58">
        <f>SUM(R2:R51)</f>
        <v>1222987764.05</v>
      </c>
      <c r="S52" s="18">
        <f t="shared" si="1"/>
        <v>1423287696.7699997</v>
      </c>
      <c r="T52" s="18">
        <f t="shared" si="1"/>
        <v>1603279731.7</v>
      </c>
      <c r="U52" s="18">
        <f t="shared" si="1"/>
        <v>1594577059.6799998</v>
      </c>
      <c r="V52" s="18">
        <f>SUM(V2:V51)</f>
        <v>1455403584.2399995</v>
      </c>
    </row>
    <row r="53" spans="1:22" ht="14.25" customHeight="1">
      <c r="A53" s="10" t="s">
        <v>34</v>
      </c>
      <c r="B53" s="18">
        <v>744697380</v>
      </c>
      <c r="C53" s="18">
        <v>744697380</v>
      </c>
      <c r="D53" s="18">
        <v>1100454500</v>
      </c>
      <c r="E53" s="18">
        <v>1350202000</v>
      </c>
      <c r="F53" s="18">
        <v>1340000000</v>
      </c>
      <c r="G53" s="18">
        <v>1340000000</v>
      </c>
      <c r="H53" s="18">
        <v>1340000000</v>
      </c>
      <c r="I53" s="18">
        <v>1190000000</v>
      </c>
      <c r="J53" s="18">
        <v>1010000000</v>
      </c>
      <c r="K53" s="18">
        <v>1010000000</v>
      </c>
      <c r="L53" s="18">
        <v>1010000000</v>
      </c>
      <c r="M53" s="18">
        <v>1010000000</v>
      </c>
      <c r="N53" s="18">
        <v>1010000000</v>
      </c>
      <c r="O53" s="18">
        <v>810000000</v>
      </c>
      <c r="P53" s="18">
        <v>700000000</v>
      </c>
      <c r="Q53" s="18">
        <v>700000000</v>
      </c>
      <c r="R53" s="18">
        <v>700000000</v>
      </c>
      <c r="S53" s="48">
        <v>500000000</v>
      </c>
      <c r="T53" s="48">
        <v>300000000</v>
      </c>
      <c r="U53" s="48">
        <v>300000000</v>
      </c>
      <c r="V53" s="48">
        <v>428000000</v>
      </c>
    </row>
    <row r="54" spans="1:22" ht="14.25" customHeight="1">
      <c r="A54" s="11" t="s">
        <v>40</v>
      </c>
      <c r="B54" s="59">
        <f t="shared" ref="B54:P54" si="2">IF(B52+B53=B56+B57,B52+B53,"ERROR")</f>
        <v>2123974740.3600001</v>
      </c>
      <c r="C54" s="13">
        <f t="shared" si="2"/>
        <v>2706908954</v>
      </c>
      <c r="D54" s="13">
        <f t="shared" si="2"/>
        <v>3212645831</v>
      </c>
      <c r="E54" s="13">
        <f t="shared" si="2"/>
        <v>3573362968</v>
      </c>
      <c r="F54" s="13">
        <f t="shared" si="2"/>
        <v>3574155713.8000002</v>
      </c>
      <c r="G54" s="13">
        <f t="shared" si="2"/>
        <v>4444488447.8000002</v>
      </c>
      <c r="H54" s="13">
        <f t="shared" si="2"/>
        <v>4187107064</v>
      </c>
      <c r="I54" s="13">
        <f t="shared" si="2"/>
        <v>6377205681.6099997</v>
      </c>
      <c r="J54" s="13">
        <f t="shared" si="2"/>
        <v>6667513529</v>
      </c>
      <c r="K54" s="13">
        <f t="shared" si="2"/>
        <v>6753706452.75</v>
      </c>
      <c r="L54" s="13">
        <f t="shared" si="2"/>
        <v>5659035788</v>
      </c>
      <c r="M54" s="13">
        <f t="shared" si="2"/>
        <v>4600759303</v>
      </c>
      <c r="N54" s="13">
        <f t="shared" si="2"/>
        <v>3696369661</v>
      </c>
      <c r="O54" s="13">
        <f t="shared" si="2"/>
        <v>3260726578.8499999</v>
      </c>
      <c r="P54" s="13">
        <f t="shared" si="2"/>
        <v>2688299886.9800005</v>
      </c>
      <c r="Q54" s="13">
        <f t="shared" ref="Q54:V54" si="3">IF(Q52+Q53=Q56+Q57,Q52+Q53,"ERROR")</f>
        <v>2179046461.9599996</v>
      </c>
      <c r="R54" s="13">
        <f t="shared" si="3"/>
        <v>1922987764.05</v>
      </c>
      <c r="S54" s="49">
        <f t="shared" si="3"/>
        <v>1923287696.7699997</v>
      </c>
      <c r="T54" s="49">
        <f t="shared" si="3"/>
        <v>1903279731.7</v>
      </c>
      <c r="U54" s="49">
        <f t="shared" si="3"/>
        <v>1894577059.6799998</v>
      </c>
      <c r="V54" s="49">
        <f t="shared" si="3"/>
        <v>1883403584.2399995</v>
      </c>
    </row>
    <row r="55" spans="1:22" ht="14.25" customHeight="1">
      <c r="A55" s="17" t="s">
        <v>39</v>
      </c>
      <c r="B55" s="15">
        <v>6.31</v>
      </c>
      <c r="C55" s="15">
        <v>6.58</v>
      </c>
      <c r="D55" s="15">
        <v>8.91</v>
      </c>
      <c r="E55" s="15">
        <v>8.77</v>
      </c>
      <c r="F55" s="15">
        <v>8.2799999999999994</v>
      </c>
      <c r="G55" s="15">
        <v>6.86</v>
      </c>
      <c r="H55" s="15">
        <v>6.24</v>
      </c>
      <c r="I55" s="15">
        <v>7.61</v>
      </c>
      <c r="J55" s="15">
        <v>7.2</v>
      </c>
      <c r="K55" s="15">
        <v>6.84</v>
      </c>
      <c r="L55" s="15">
        <v>6.8</v>
      </c>
      <c r="M55" s="15">
        <v>6.8</v>
      </c>
      <c r="N55" s="15">
        <v>6.84</v>
      </c>
      <c r="O55" s="15">
        <v>6.64</v>
      </c>
      <c r="P55" s="15">
        <v>6.66</v>
      </c>
      <c r="Q55" s="15">
        <v>6.85</v>
      </c>
      <c r="R55" s="15">
        <v>6.72</v>
      </c>
      <c r="S55" s="51">
        <v>6.76</v>
      </c>
      <c r="T55" s="51">
        <v>6.97</v>
      </c>
      <c r="U55" s="51">
        <v>6.3</v>
      </c>
      <c r="V55" s="51">
        <v>5.98</v>
      </c>
    </row>
    <row r="56" spans="1:22" ht="14.25" customHeight="1">
      <c r="A56" s="14" t="s">
        <v>31</v>
      </c>
      <c r="B56" s="36">
        <v>1044697380</v>
      </c>
      <c r="C56" s="18">
        <v>1444697380</v>
      </c>
      <c r="D56" s="18">
        <v>1800454500</v>
      </c>
      <c r="E56" s="18">
        <v>1884202000</v>
      </c>
      <c r="F56" s="18">
        <v>1874792743.8</v>
      </c>
      <c r="G56" s="18">
        <v>2074792743.8</v>
      </c>
      <c r="H56" s="18">
        <v>2227177359</v>
      </c>
      <c r="I56" s="18">
        <v>3874649976.0500002</v>
      </c>
      <c r="J56" s="18">
        <v>3560717387</v>
      </c>
      <c r="K56" s="18">
        <v>3810398798.5900002</v>
      </c>
      <c r="L56" s="18">
        <v>3373109617</v>
      </c>
      <c r="M56" s="18">
        <v>3084233589</v>
      </c>
      <c r="N56" s="18">
        <v>2843296773</v>
      </c>
      <c r="O56" s="18">
        <v>2514613834.9499998</v>
      </c>
      <c r="P56" s="18">
        <v>2198728222.3899999</v>
      </c>
      <c r="Q56" s="18">
        <v>2104232299.0899999</v>
      </c>
      <c r="R56" s="55">
        <v>1842565152.0899999</v>
      </c>
      <c r="S56" s="47">
        <v>1575578338.24</v>
      </c>
      <c r="T56" s="47">
        <v>1382547645.9000001</v>
      </c>
      <c r="U56" s="47">
        <v>1304016029.72</v>
      </c>
      <c r="V56" s="47">
        <v>1338794848.46</v>
      </c>
    </row>
    <row r="57" spans="1:22" ht="14.25" customHeight="1">
      <c r="A57" s="14" t="s">
        <v>32</v>
      </c>
      <c r="B57" s="36">
        <v>1079277360.3599999</v>
      </c>
      <c r="C57" s="18">
        <v>1262211574</v>
      </c>
      <c r="D57" s="18">
        <v>1412191331</v>
      </c>
      <c r="E57" s="18">
        <v>1689160968</v>
      </c>
      <c r="F57" s="18">
        <v>1699362970</v>
      </c>
      <c r="G57" s="18">
        <v>2369695704</v>
      </c>
      <c r="H57" s="18">
        <v>1959929705</v>
      </c>
      <c r="I57" s="18">
        <v>2502555705.5599999</v>
      </c>
      <c r="J57" s="18">
        <v>3106796142</v>
      </c>
      <c r="K57" s="18">
        <v>2943307654.1599998</v>
      </c>
      <c r="L57" s="18">
        <v>2285926171</v>
      </c>
      <c r="M57" s="18">
        <v>1516525714</v>
      </c>
      <c r="N57" s="18">
        <v>853072888</v>
      </c>
      <c r="O57" s="18">
        <v>746112743.89999998</v>
      </c>
      <c r="P57" s="18">
        <v>489571664.58999997</v>
      </c>
      <c r="Q57" s="18">
        <v>74814162.870000005</v>
      </c>
      <c r="R57" s="55">
        <v>80422611.959999993</v>
      </c>
      <c r="S57" s="47">
        <v>347709358.52999997</v>
      </c>
      <c r="T57" s="47">
        <v>520732085.80000001</v>
      </c>
      <c r="U57" s="47">
        <v>590561029.96000004</v>
      </c>
      <c r="V57" s="47">
        <v>544608735.77999997</v>
      </c>
    </row>
    <row r="58" spans="1:22" ht="14.25" customHeight="1">
      <c r="A58" s="11" t="s">
        <v>41</v>
      </c>
      <c r="B58" s="11"/>
      <c r="C58" s="13"/>
      <c r="D58" s="13"/>
      <c r="E58" s="13"/>
      <c r="F58" s="13">
        <v>745392132</v>
      </c>
      <c r="G58" s="13">
        <v>2697003</v>
      </c>
      <c r="H58" s="13"/>
      <c r="I58" s="13"/>
      <c r="J58" s="13"/>
      <c r="K58" s="13"/>
      <c r="L58" s="13">
        <v>76579702</v>
      </c>
      <c r="M58" s="13"/>
      <c r="N58" s="21"/>
      <c r="O58" s="32"/>
      <c r="P58" s="13"/>
      <c r="Q58" s="35"/>
      <c r="R58" s="22"/>
      <c r="S58" s="50"/>
      <c r="T58" s="50"/>
      <c r="U58" s="50"/>
      <c r="V58" s="50"/>
    </row>
    <row r="59" spans="1:22" ht="14.25" customHeight="1">
      <c r="A59" s="11" t="s">
        <v>42</v>
      </c>
      <c r="B59" s="59">
        <f t="shared" ref="B59:M59" si="4">B58+B54</f>
        <v>2123974740.3600001</v>
      </c>
      <c r="C59" s="13">
        <f t="shared" si="4"/>
        <v>2706908954</v>
      </c>
      <c r="D59" s="13">
        <f t="shared" si="4"/>
        <v>3212645831</v>
      </c>
      <c r="E59" s="13">
        <f t="shared" si="4"/>
        <v>3573362968</v>
      </c>
      <c r="F59" s="13">
        <f t="shared" si="4"/>
        <v>4319547845.8000002</v>
      </c>
      <c r="G59" s="13">
        <f t="shared" si="4"/>
        <v>4447185450.8000002</v>
      </c>
      <c r="H59" s="13">
        <f t="shared" si="4"/>
        <v>4187107064</v>
      </c>
      <c r="I59" s="13">
        <f t="shared" si="4"/>
        <v>6377205681.6099997</v>
      </c>
      <c r="J59" s="13">
        <f t="shared" si="4"/>
        <v>6667513529</v>
      </c>
      <c r="K59" s="13">
        <f>K58+K54</f>
        <v>6753706452.75</v>
      </c>
      <c r="L59" s="13">
        <f t="shared" si="4"/>
        <v>5735615490</v>
      </c>
      <c r="M59" s="13">
        <f t="shared" si="4"/>
        <v>4600759303</v>
      </c>
      <c r="N59" s="13">
        <f t="shared" ref="N59:S59" si="5">N56+N57</f>
        <v>3696369661</v>
      </c>
      <c r="O59" s="13">
        <f t="shared" si="5"/>
        <v>3260726578.8499999</v>
      </c>
      <c r="P59" s="13">
        <f t="shared" si="5"/>
        <v>2688299886.98</v>
      </c>
      <c r="Q59" s="13">
        <f t="shared" si="5"/>
        <v>2179046461.96</v>
      </c>
      <c r="R59" s="13">
        <f t="shared" si="5"/>
        <v>1922987764.05</v>
      </c>
      <c r="S59" s="13">
        <f t="shared" si="5"/>
        <v>1923287696.77</v>
      </c>
      <c r="T59" s="13">
        <f>T56+T57</f>
        <v>1903279731.7</v>
      </c>
      <c r="U59" s="13">
        <f>U56+U57</f>
        <v>1894577059.6800001</v>
      </c>
      <c r="V59" s="13">
        <f>V56+V57</f>
        <v>1883403584.24</v>
      </c>
    </row>
    <row r="60" spans="1:22" ht="14.25" customHeight="1">
      <c r="A60" s="19" t="s">
        <v>45</v>
      </c>
      <c r="B60" s="6">
        <v>774000000</v>
      </c>
      <c r="C60" s="6">
        <v>677000000</v>
      </c>
      <c r="D60" s="6">
        <v>662000000</v>
      </c>
      <c r="E60" s="6">
        <v>529000000</v>
      </c>
      <c r="F60" s="6">
        <v>219075714</v>
      </c>
      <c r="G60" s="6">
        <v>1105098735</v>
      </c>
      <c r="H60" s="6"/>
      <c r="I60" s="6">
        <v>286585002</v>
      </c>
      <c r="J60" s="6">
        <v>1016664486</v>
      </c>
      <c r="K60" s="6">
        <v>667873826</v>
      </c>
      <c r="L60" s="6">
        <v>992333742</v>
      </c>
      <c r="M60" s="6"/>
      <c r="N60" s="28"/>
      <c r="O60" s="28"/>
      <c r="P60" s="6"/>
      <c r="Q60" s="25"/>
      <c r="R60" s="40"/>
      <c r="S60" s="25">
        <v>260000000</v>
      </c>
      <c r="T60" s="25">
        <v>259000000</v>
      </c>
      <c r="U60" s="25">
        <v>90000000</v>
      </c>
      <c r="V60" s="25">
        <v>128000000</v>
      </c>
    </row>
    <row r="61" spans="1:22" ht="14.25" customHeight="1">
      <c r="A61" s="19" t="s">
        <v>46</v>
      </c>
      <c r="B61" s="19"/>
      <c r="C61" s="6"/>
      <c r="D61" s="6"/>
      <c r="E61" s="6"/>
      <c r="F61" s="6"/>
      <c r="G61" s="6"/>
      <c r="H61" s="6"/>
      <c r="I61" s="6">
        <v>2226317500</v>
      </c>
      <c r="J61" s="6"/>
      <c r="K61" s="6">
        <f>265623235+233773499</f>
        <v>499396734</v>
      </c>
      <c r="L61" s="6"/>
      <c r="M61" s="6"/>
      <c r="N61" s="28"/>
      <c r="O61" s="28"/>
      <c r="P61" s="6"/>
      <c r="Q61" s="25"/>
      <c r="R61" s="25"/>
      <c r="S61" s="47"/>
      <c r="T61" s="47"/>
      <c r="U61" s="47"/>
      <c r="V61" s="68"/>
    </row>
    <row r="62" spans="1:22" ht="14.25" customHeight="1">
      <c r="A62" s="19" t="s">
        <v>35</v>
      </c>
      <c r="B62" s="6">
        <v>91045544.700000003</v>
      </c>
      <c r="C62" s="6">
        <v>94065787</v>
      </c>
      <c r="D62" s="6">
        <v>156263122</v>
      </c>
      <c r="E62" s="6">
        <v>168282863</v>
      </c>
      <c r="F62" s="6">
        <v>218282968</v>
      </c>
      <c r="G62" s="6">
        <v>234766000</v>
      </c>
      <c r="H62" s="6">
        <v>257381385</v>
      </c>
      <c r="I62" s="6">
        <v>322803885</v>
      </c>
      <c r="J62" s="6">
        <v>726356639</v>
      </c>
      <c r="K62" s="6">
        <v>1081077637</v>
      </c>
      <c r="L62" s="6">
        <v>2087004407</v>
      </c>
      <c r="M62" s="6">
        <v>1058276485</v>
      </c>
      <c r="N62" s="6">
        <v>904389642.13</v>
      </c>
      <c r="O62" s="6">
        <v>435643081.70999998</v>
      </c>
      <c r="P62" s="6">
        <v>572426691.87</v>
      </c>
      <c r="Q62" s="25">
        <v>509253425.01999998</v>
      </c>
      <c r="R62" s="25">
        <v>256058697.91</v>
      </c>
      <c r="S62" s="25">
        <v>259700067.28</v>
      </c>
      <c r="T62" s="25">
        <v>279007965.06999999</v>
      </c>
      <c r="U62" s="25">
        <v>98702673</v>
      </c>
      <c r="V62" s="25">
        <v>139173475.44</v>
      </c>
    </row>
    <row r="63" spans="1:22" ht="39.6">
      <c r="A63" s="20" t="s">
        <v>49</v>
      </c>
      <c r="B63" s="20"/>
      <c r="C63" s="23"/>
      <c r="D63" s="23"/>
      <c r="E63" s="23"/>
      <c r="F63" s="23"/>
      <c r="G63" s="24"/>
      <c r="H63" s="23"/>
      <c r="I63" s="23"/>
      <c r="J63" s="23"/>
      <c r="K63" s="26">
        <v>333773499</v>
      </c>
      <c r="L63" s="26">
        <v>992333741.91999996</v>
      </c>
      <c r="M63" s="23"/>
      <c r="N63" s="29"/>
      <c r="O63" s="29"/>
      <c r="P63" s="33"/>
      <c r="Q63" s="37"/>
      <c r="R63" s="41"/>
      <c r="S63" s="47"/>
      <c r="T63" s="47"/>
      <c r="U63" s="47"/>
      <c r="V63" s="47"/>
    </row>
    <row r="64" spans="1:22">
      <c r="A64" s="60" t="s">
        <v>70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54"/>
      <c r="N64" s="54"/>
      <c r="O64" s="54"/>
      <c r="P64" s="54"/>
      <c r="Q64" s="54"/>
      <c r="R64" s="54"/>
      <c r="S64" s="54"/>
      <c r="T64" s="54"/>
      <c r="U64" s="54"/>
      <c r="V64" s="54"/>
    </row>
    <row r="65" spans="1:26">
      <c r="A65" s="62" t="s">
        <v>36</v>
      </c>
      <c r="B65" s="25">
        <v>2123974740.3599999</v>
      </c>
      <c r="C65" s="25">
        <v>2706908954</v>
      </c>
      <c r="D65" s="25">
        <v>3212645831</v>
      </c>
      <c r="E65" s="25">
        <f t="shared" ref="E65:N65" si="6">E59-E31</f>
        <v>3539362968</v>
      </c>
      <c r="F65" s="25">
        <f t="shared" si="6"/>
        <v>4284755102</v>
      </c>
      <c r="G65" s="25">
        <f t="shared" si="6"/>
        <v>4412392707</v>
      </c>
      <c r="H65" s="25">
        <f t="shared" si="6"/>
        <v>4154929705</v>
      </c>
      <c r="I65" s="25">
        <f t="shared" si="6"/>
        <v>6347643707.0499992</v>
      </c>
      <c r="J65" s="25">
        <f t="shared" si="6"/>
        <v>6640633001</v>
      </c>
      <c r="K65" s="25">
        <f t="shared" si="6"/>
        <v>6729507371.3900003</v>
      </c>
      <c r="L65" s="25">
        <f t="shared" si="6"/>
        <v>5714097855</v>
      </c>
      <c r="M65" s="25">
        <f t="shared" si="6"/>
        <v>4581923115</v>
      </c>
      <c r="N65" s="25">
        <f t="shared" si="6"/>
        <v>3680214919</v>
      </c>
      <c r="O65" s="25">
        <v>3247253283.8899999</v>
      </c>
      <c r="P65" s="25">
        <v>2677508038.6199999</v>
      </c>
      <c r="Q65" s="25">
        <v>2170936060.1999998</v>
      </c>
      <c r="R65" s="25">
        <f>1217558808.89+700000000</f>
        <v>1917558808.8900001</v>
      </c>
      <c r="S65" s="25">
        <v>1660541688.21</v>
      </c>
      <c r="T65" s="25">
        <v>1724215669.6800001</v>
      </c>
      <c r="U65" s="25">
        <v>1894577059.6800001</v>
      </c>
      <c r="V65" s="25">
        <v>1883403584.24</v>
      </c>
    </row>
    <row r="66" spans="1:26">
      <c r="A66" s="62" t="s">
        <v>51</v>
      </c>
      <c r="B66" s="62"/>
      <c r="C66" s="25">
        <v>629722898</v>
      </c>
      <c r="D66" s="25">
        <v>1827456600</v>
      </c>
      <c r="E66" s="25">
        <v>2500000000</v>
      </c>
      <c r="F66" s="25">
        <v>2397190000</v>
      </c>
      <c r="G66" s="25">
        <v>2349350000</v>
      </c>
      <c r="H66" s="25">
        <v>2298120000</v>
      </c>
      <c r="I66" s="25"/>
      <c r="J66" s="25"/>
      <c r="K66" s="63"/>
      <c r="L66" s="25"/>
      <c r="M66" s="25"/>
      <c r="N66" s="40"/>
      <c r="O66" s="25"/>
      <c r="P66" s="25"/>
      <c r="Q66" s="25"/>
      <c r="R66" s="40"/>
      <c r="S66" s="25"/>
      <c r="T66" s="25"/>
      <c r="U66" s="25"/>
      <c r="V66" s="40"/>
    </row>
    <row r="67" spans="1:26">
      <c r="A67" s="62" t="s">
        <v>52</v>
      </c>
      <c r="B67" s="62"/>
      <c r="C67" s="25"/>
      <c r="D67" s="25"/>
      <c r="E67" s="25"/>
      <c r="F67" s="25"/>
      <c r="G67" s="25"/>
      <c r="H67" s="25"/>
      <c r="I67" s="25"/>
      <c r="J67" s="25">
        <f>632777979-2817778-1550201</f>
        <v>628410000</v>
      </c>
      <c r="K67" s="63">
        <v>291701000</v>
      </c>
      <c r="L67" s="25">
        <f>217812016-2817778</f>
        <v>214994238</v>
      </c>
      <c r="M67" s="25">
        <f>182631215-2817778</f>
        <v>179813437</v>
      </c>
      <c r="N67" s="25">
        <v>164352943</v>
      </c>
      <c r="O67" s="25">
        <v>149728832.06999999</v>
      </c>
      <c r="P67" s="25">
        <v>25921755.640000001</v>
      </c>
      <c r="Q67" s="25">
        <v>20293063.649999999</v>
      </c>
      <c r="R67" s="25">
        <v>0</v>
      </c>
      <c r="S67" s="25"/>
      <c r="T67" s="25"/>
      <c r="U67" s="25"/>
      <c r="V67" s="40"/>
    </row>
    <row r="68" spans="1:26">
      <c r="A68" s="62" t="s">
        <v>53</v>
      </c>
      <c r="B68" s="62"/>
      <c r="C68" s="25"/>
      <c r="D68" s="25"/>
      <c r="E68" s="25"/>
      <c r="F68" s="25"/>
      <c r="G68" s="25"/>
      <c r="H68" s="25"/>
      <c r="I68" s="25">
        <v>326470157</v>
      </c>
      <c r="J68" s="25">
        <v>303426025</v>
      </c>
      <c r="K68" s="63">
        <v>0</v>
      </c>
      <c r="L68" s="25"/>
      <c r="M68" s="25"/>
      <c r="N68" s="40"/>
      <c r="O68" s="25"/>
      <c r="P68" s="25"/>
      <c r="Q68" s="25"/>
      <c r="R68" s="40"/>
      <c r="S68" s="25"/>
      <c r="T68" s="25"/>
      <c r="U68" s="25"/>
      <c r="V68" s="40"/>
    </row>
    <row r="69" spans="1:26">
      <c r="A69" s="62" t="s">
        <v>37</v>
      </c>
      <c r="B69" s="62"/>
      <c r="C69" s="25"/>
      <c r="D69" s="25"/>
      <c r="E69" s="25"/>
      <c r="F69" s="25"/>
      <c r="G69" s="25"/>
      <c r="H69" s="25"/>
      <c r="I69" s="25"/>
      <c r="J69" s="25">
        <v>160605960.52000001</v>
      </c>
      <c r="K69" s="63">
        <v>15070687.65</v>
      </c>
      <c r="L69" s="25">
        <v>7152463</v>
      </c>
      <c r="M69" s="25">
        <v>5558170</v>
      </c>
      <c r="N69" s="25">
        <v>23907324.420000002</v>
      </c>
      <c r="O69" s="25">
        <v>26550363.989999998</v>
      </c>
      <c r="P69" s="25">
        <v>23310811.899999999</v>
      </c>
      <c r="Q69" s="25">
        <v>14497002.199999999</v>
      </c>
      <c r="R69" s="25">
        <v>14607320.6</v>
      </c>
      <c r="S69" s="25">
        <v>9581243.6400000006</v>
      </c>
      <c r="T69" s="25">
        <v>9184415.4399999995</v>
      </c>
      <c r="U69" s="25">
        <v>3554454.28</v>
      </c>
      <c r="V69" s="25">
        <v>6921686.71</v>
      </c>
    </row>
    <row r="70" spans="1:26">
      <c r="A70" s="62" t="s">
        <v>65</v>
      </c>
      <c r="B70" s="62"/>
      <c r="C70" s="25"/>
      <c r="D70" s="25"/>
      <c r="E70" s="25"/>
      <c r="F70" s="25"/>
      <c r="G70" s="25"/>
      <c r="H70" s="25"/>
      <c r="I70" s="25"/>
      <c r="J70" s="25"/>
      <c r="K70" s="63"/>
      <c r="L70" s="25"/>
      <c r="M70" s="25"/>
      <c r="N70" s="25"/>
      <c r="O70" s="25"/>
      <c r="P70" s="25">
        <v>34951871.189999998</v>
      </c>
      <c r="Q70" s="25">
        <v>26842623.5</v>
      </c>
      <c r="R70" s="25">
        <v>18327913.43</v>
      </c>
      <c r="S70" s="25">
        <v>9387467.8499999996</v>
      </c>
      <c r="T70" s="25">
        <v>5040000</v>
      </c>
      <c r="U70" s="25">
        <f>13536606.18+48762838.14</f>
        <v>62299444.32</v>
      </c>
      <c r="V70" s="25">
        <v>52846781.800000004</v>
      </c>
      <c r="Z70" s="70"/>
    </row>
    <row r="71" spans="1:26">
      <c r="A71" s="60" t="s">
        <v>54</v>
      </c>
      <c r="B71" s="35">
        <f t="shared" ref="B71:M71" si="7">SUM(B65:B69)</f>
        <v>2123974740.3599999</v>
      </c>
      <c r="C71" s="35">
        <f t="shared" si="7"/>
        <v>3336631852</v>
      </c>
      <c r="D71" s="35">
        <f>SUM(D65:D69)</f>
        <v>5040102431</v>
      </c>
      <c r="E71" s="35">
        <f t="shared" si="7"/>
        <v>6039362968</v>
      </c>
      <c r="F71" s="35">
        <f t="shared" si="7"/>
        <v>6681945102</v>
      </c>
      <c r="G71" s="35">
        <f>SUM(G65:G69)</f>
        <v>6761742707</v>
      </c>
      <c r="H71" s="35">
        <f t="shared" si="7"/>
        <v>6453049705</v>
      </c>
      <c r="I71" s="35">
        <f t="shared" si="7"/>
        <v>6674113864.0499992</v>
      </c>
      <c r="J71" s="35">
        <f>SUM(J65:J69)</f>
        <v>7733074986.5200005</v>
      </c>
      <c r="K71" s="35">
        <f>SUM(K65:K69)</f>
        <v>7036279059.04</v>
      </c>
      <c r="L71" s="35">
        <f t="shared" si="7"/>
        <v>5936244556</v>
      </c>
      <c r="M71" s="35">
        <f t="shared" si="7"/>
        <v>4767294722</v>
      </c>
      <c r="N71" s="35">
        <f>ROUNDUP(SUM(N65:N69),0)</f>
        <v>3868475187</v>
      </c>
      <c r="O71" s="35">
        <f>SUM(O65:O69)</f>
        <v>3423532479.9499998</v>
      </c>
      <c r="P71" s="35">
        <f t="shared" ref="P71:U71" si="8">SUM(P65:P70)</f>
        <v>2761692477.3499999</v>
      </c>
      <c r="Q71" s="35">
        <f t="shared" si="8"/>
        <v>2232568749.5499997</v>
      </c>
      <c r="R71" s="35">
        <f t="shared" si="8"/>
        <v>1950494042.9200001</v>
      </c>
      <c r="S71" s="35">
        <f t="shared" si="8"/>
        <v>1679510399.7</v>
      </c>
      <c r="T71" s="35">
        <f t="shared" si="8"/>
        <v>1738440085.1200001</v>
      </c>
      <c r="U71" s="35">
        <f t="shared" si="8"/>
        <v>1960430958.28</v>
      </c>
      <c r="V71" s="35">
        <f t="shared" ref="V71" si="9">SUM(V65:V70)</f>
        <v>1943172052.75</v>
      </c>
    </row>
    <row r="72" spans="1:26">
      <c r="A72" s="3"/>
      <c r="B72" s="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30"/>
      <c r="O72" s="30"/>
      <c r="P72" s="12"/>
      <c r="Q72" s="38"/>
      <c r="R72" s="38"/>
    </row>
    <row r="73" spans="1:26">
      <c r="A73" s="3"/>
      <c r="B73" s="3"/>
      <c r="J73" s="16"/>
      <c r="K73" s="7"/>
      <c r="Q73" s="38"/>
      <c r="R73" s="38"/>
    </row>
    <row r="74" spans="1:26">
      <c r="A74" s="3"/>
      <c r="B74" s="3"/>
    </row>
    <row r="75" spans="1:26">
      <c r="A75" s="3"/>
      <c r="B75" s="3"/>
    </row>
    <row r="76" spans="1:26">
      <c r="A76" s="3"/>
      <c r="B76" s="3"/>
    </row>
    <row r="77" spans="1:26">
      <c r="A77" s="3"/>
      <c r="B77" s="3"/>
    </row>
    <row r="78" spans="1:26">
      <c r="A78" s="3"/>
      <c r="B78" s="3"/>
    </row>
    <row r="79" spans="1:26">
      <c r="A79" s="3"/>
      <c r="B79" s="3"/>
    </row>
    <row r="80" spans="1:26">
      <c r="A80" s="3"/>
      <c r="B80" s="3"/>
    </row>
    <row r="81" spans="1:18">
      <c r="A81" s="3"/>
      <c r="B81" s="3"/>
      <c r="R81" s="56"/>
    </row>
    <row r="82" spans="1:18">
      <c r="A82" s="3"/>
      <c r="B82" s="3"/>
      <c r="R82" s="56"/>
    </row>
    <row r="83" spans="1:18">
      <c r="A83" s="3"/>
      <c r="B83" s="3"/>
    </row>
    <row r="84" spans="1:18">
      <c r="A84" s="3"/>
      <c r="B84" s="3"/>
    </row>
    <row r="85" spans="1:18">
      <c r="A85" s="3"/>
      <c r="B85" s="3"/>
    </row>
    <row r="86" spans="1:18">
      <c r="A86" s="3"/>
      <c r="B86" s="3"/>
    </row>
    <row r="87" spans="1:18">
      <c r="A87" s="3"/>
      <c r="B87" s="3"/>
    </row>
    <row r="88" spans="1:18">
      <c r="A88" s="3"/>
      <c r="B88" s="3"/>
    </row>
    <row r="89" spans="1:18">
      <c r="A89" s="3"/>
      <c r="B89" s="3"/>
    </row>
    <row r="90" spans="1:18">
      <c r="A90" s="3"/>
      <c r="B90" s="3"/>
    </row>
    <row r="91" spans="1:18">
      <c r="A91" s="3"/>
      <c r="B91" s="3"/>
    </row>
    <row r="92" spans="1:18">
      <c r="A92" s="3"/>
      <c r="B92" s="3"/>
    </row>
    <row r="93" spans="1:18">
      <c r="A93" s="3"/>
      <c r="B93" s="3"/>
    </row>
    <row r="94" spans="1:18">
      <c r="A94" s="3"/>
      <c r="B94" s="3"/>
    </row>
    <row r="95" spans="1:18">
      <c r="A95" s="3"/>
      <c r="B95" s="3"/>
    </row>
    <row r="96" spans="1:18">
      <c r="A96" s="3"/>
      <c r="B96" s="3"/>
    </row>
    <row r="97" spans="1:2">
      <c r="A97" s="3"/>
      <c r="B97" s="3"/>
    </row>
    <row r="98" spans="1:2">
      <c r="A98" s="3"/>
      <c r="B98" s="3"/>
    </row>
    <row r="99" spans="1:2">
      <c r="A99" s="3"/>
      <c r="B99" s="3"/>
    </row>
    <row r="100" spans="1:2">
      <c r="A100" s="3"/>
      <c r="B100" s="3"/>
    </row>
    <row r="101" spans="1:2">
      <c r="A101" s="3"/>
      <c r="B101" s="3"/>
    </row>
    <row r="102" spans="1:2">
      <c r="A102" s="3"/>
      <c r="B102" s="3"/>
    </row>
    <row r="103" spans="1:2">
      <c r="A103" s="3"/>
      <c r="B103" s="3"/>
    </row>
    <row r="104" spans="1:2">
      <c r="A104" s="3"/>
      <c r="B104" s="3"/>
    </row>
    <row r="105" spans="1:2">
      <c r="A105" s="3"/>
      <c r="B105" s="3"/>
    </row>
    <row r="106" spans="1:2">
      <c r="A106" s="3"/>
      <c r="B106" s="3"/>
    </row>
    <row r="107" spans="1:2">
      <c r="A107" s="3"/>
      <c r="B107" s="3"/>
    </row>
    <row r="108" spans="1:2">
      <c r="A108" s="3"/>
      <c r="B108" s="3"/>
    </row>
    <row r="109" spans="1:2">
      <c r="A109" s="3"/>
      <c r="B109" s="3"/>
    </row>
    <row r="110" spans="1:2">
      <c r="A110" s="3"/>
      <c r="B110" s="3"/>
    </row>
    <row r="111" spans="1:2">
      <c r="A111" s="3"/>
      <c r="B111" s="3"/>
    </row>
    <row r="112" spans="1:2">
      <c r="A112" s="3"/>
      <c r="B112" s="3"/>
    </row>
    <row r="113" spans="1:2">
      <c r="A113" s="3"/>
      <c r="B113" s="3"/>
    </row>
    <row r="114" spans="1:2">
      <c r="A114" s="3"/>
      <c r="B114" s="3"/>
    </row>
    <row r="115" spans="1:2">
      <c r="A115" s="3"/>
      <c r="B115" s="3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19" spans="1:2">
      <c r="A119" s="3"/>
      <c r="B119" s="3"/>
    </row>
    <row r="120" spans="1:2">
      <c r="A120" s="3"/>
      <c r="B120" s="3"/>
    </row>
    <row r="121" spans="1:2">
      <c r="A121" s="3"/>
      <c r="B121" s="3"/>
    </row>
    <row r="122" spans="1:2">
      <c r="A122" s="3"/>
      <c r="B122" s="3"/>
    </row>
    <row r="123" spans="1:2">
      <c r="A123" s="3"/>
      <c r="B123" s="3"/>
    </row>
    <row r="124" spans="1:2">
      <c r="A124" s="3"/>
      <c r="B124" s="3"/>
    </row>
    <row r="125" spans="1:2">
      <c r="A125" s="3"/>
      <c r="B125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</sheetData>
  <phoneticPr fontId="0" type="noConversion"/>
  <pageMargins left="0.98425196850393704" right="0.59055118110236227" top="0.35433070866141736" bottom="0.19685039370078741" header="0" footer="0"/>
  <pageSetup paperSize="9" scale="62" fitToHeight="3" pageOrder="overThenDown" orientation="landscape" r:id="rId1"/>
  <headerFooter alignWithMargins="0"/>
  <ignoredErrors>
    <ignoredError sqref="K71:M71 F71 B71:D71 H71:I71 O71:U71 U52:V52" formulaRange="1"/>
    <ignoredError sqref="N66:N68 B59" evalError="1"/>
    <ignoredError sqref="N7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Deuda</dc:title>
  <dc:creator/>
  <cp:lastModifiedBy/>
  <dcterms:created xsi:type="dcterms:W3CDTF">2025-03-31T13:56:12Z</dcterms:created>
  <dcterms:modified xsi:type="dcterms:W3CDTF">2025-03-31T13:56:20Z</dcterms:modified>
</cp:coreProperties>
</file>