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autoCompressPictures="0"/>
  <bookViews>
    <workbookView xWindow="0" yWindow="0" windowWidth="25536" windowHeight="15600" tabRatio="510"/>
  </bookViews>
  <sheets>
    <sheet name="Introducción" sheetId="24" r:id="rId1"/>
    <sheet name="Modelo AHP" sheetId="1" r:id="rId2"/>
    <sheet name="Índice y Ranking Barrios 2018" sheetId="7" r:id="rId3"/>
    <sheet name="Índice y Ranking Distritos 2018" sheetId="20" r:id="rId4"/>
    <sheet name="aux" sheetId="4" r:id="rId5"/>
    <sheet name="Fuentes de datos" sheetId="25" r:id="rId6"/>
  </sheets>
  <definedNames>
    <definedName name="_xlnm._FilterDatabase" localSheetId="3" hidden="1">'Índice y Ranking Distritos 2018'!$A$3:$H$3</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H14" i="20" l="1"/>
  <c r="G9" i="20"/>
  <c r="G6" i="20"/>
  <c r="G5" i="20"/>
  <c r="H13" i="20" l="1"/>
  <c r="AE5" i="4"/>
  <c r="P5" i="7"/>
  <c r="T4" i="7"/>
  <c r="P6" i="7"/>
  <c r="AJ12" i="4"/>
  <c r="AG11" i="4"/>
  <c r="AF11" i="4"/>
  <c r="AE11" i="4"/>
  <c r="AB10" i="4"/>
  <c r="V1" i="4"/>
  <c r="V8" i="4" s="1"/>
  <c r="AI98" i="4" l="1"/>
  <c r="AD97" i="4"/>
  <c r="AC1" i="4"/>
  <c r="AC97" i="4"/>
  <c r="AC96" i="4"/>
  <c r="AB96" i="4"/>
  <c r="AB1" i="4"/>
  <c r="AB99" i="4"/>
  <c r="AA97" i="4"/>
  <c r="AA96" i="4"/>
  <c r="AA1" i="4"/>
  <c r="AA6" i="4"/>
  <c r="Q1" i="4"/>
  <c r="Q10" i="4"/>
  <c r="Q12" i="4"/>
  <c r="Q5" i="4"/>
  <c r="Q6" i="4"/>
  <c r="Q7" i="4"/>
  <c r="Q8" i="4"/>
  <c r="Q9" i="4"/>
  <c r="Q11"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R1" i="4"/>
  <c r="R12" i="4"/>
  <c r="P11" i="7"/>
  <c r="R8" i="4"/>
  <c r="P7" i="7"/>
  <c r="R84" i="4"/>
  <c r="AE84" i="4"/>
  <c r="AA84" i="4"/>
  <c r="AB84" i="4"/>
  <c r="AC84" i="4"/>
  <c r="AD1" i="4"/>
  <c r="AD84" i="4"/>
  <c r="AI84" i="4"/>
  <c r="R85" i="4"/>
  <c r="AE85" i="4"/>
  <c r="AA85" i="4"/>
  <c r="AB85" i="4"/>
  <c r="AC85" i="4"/>
  <c r="AD85" i="4"/>
  <c r="AI85" i="4"/>
  <c r="R86" i="4"/>
  <c r="AE86" i="4"/>
  <c r="AA86" i="4"/>
  <c r="AB86" i="4"/>
  <c r="AC86" i="4"/>
  <c r="AD86" i="4"/>
  <c r="AI86" i="4"/>
  <c r="R87" i="4"/>
  <c r="AE87" i="4"/>
  <c r="AA87" i="4"/>
  <c r="AB87" i="4"/>
  <c r="AC87" i="4"/>
  <c r="AD87" i="4"/>
  <c r="AI87" i="4"/>
  <c r="R5" i="4"/>
  <c r="AA5" i="4"/>
  <c r="AB5" i="4"/>
  <c r="AC5" i="4"/>
  <c r="AD5" i="4"/>
  <c r="AI5" i="4"/>
  <c r="R6" i="4"/>
  <c r="AE6" i="4"/>
  <c r="AB6" i="4"/>
  <c r="AC6" i="4"/>
  <c r="AD6" i="4"/>
  <c r="AI6" i="4"/>
  <c r="R7" i="4"/>
  <c r="AE7" i="4"/>
  <c r="AA7" i="4"/>
  <c r="AB7" i="4"/>
  <c r="AC7" i="4"/>
  <c r="AD7" i="4"/>
  <c r="AI7" i="4"/>
  <c r="AE8" i="4"/>
  <c r="AA8" i="4"/>
  <c r="AB8" i="4"/>
  <c r="AC8" i="4"/>
  <c r="AD8" i="4"/>
  <c r="AI8" i="4"/>
  <c r="R9" i="4"/>
  <c r="AE9" i="4"/>
  <c r="AA9" i="4"/>
  <c r="AB9" i="4"/>
  <c r="AC9" i="4"/>
  <c r="AD9" i="4"/>
  <c r="AI9" i="4"/>
  <c r="R10" i="4"/>
  <c r="AE10" i="4"/>
  <c r="AA10" i="4"/>
  <c r="AC10" i="4"/>
  <c r="AD10" i="4"/>
  <c r="AI10" i="4"/>
  <c r="R11" i="4"/>
  <c r="AA11" i="4"/>
  <c r="AB11" i="4"/>
  <c r="AC11" i="4"/>
  <c r="AD11" i="4"/>
  <c r="AI11" i="4"/>
  <c r="AE12" i="4"/>
  <c r="AA12" i="4"/>
  <c r="AB12" i="4"/>
  <c r="AC12" i="4"/>
  <c r="AD12" i="4"/>
  <c r="AI12" i="4"/>
  <c r="R13" i="4"/>
  <c r="AE13" i="4"/>
  <c r="AA13" i="4"/>
  <c r="AB13" i="4"/>
  <c r="AC13" i="4"/>
  <c r="AD13" i="4"/>
  <c r="AI13" i="4"/>
  <c r="R14" i="4"/>
  <c r="AE14" i="4"/>
  <c r="AA14" i="4"/>
  <c r="AB14" i="4"/>
  <c r="AC14" i="4"/>
  <c r="AD14" i="4"/>
  <c r="AI14" i="4"/>
  <c r="R15" i="4"/>
  <c r="AE15" i="4"/>
  <c r="AA15" i="4"/>
  <c r="AB15" i="4"/>
  <c r="AC15" i="4"/>
  <c r="AD15" i="4"/>
  <c r="AI15" i="4"/>
  <c r="R16" i="4"/>
  <c r="AE16" i="4"/>
  <c r="AA16" i="4"/>
  <c r="AB16" i="4"/>
  <c r="AC16" i="4"/>
  <c r="AD16" i="4"/>
  <c r="AI16" i="4"/>
  <c r="R17" i="4"/>
  <c r="AE17" i="4"/>
  <c r="AA17" i="4"/>
  <c r="AB17" i="4"/>
  <c r="AC17" i="4"/>
  <c r="AD17" i="4"/>
  <c r="AI17" i="4"/>
  <c r="R18" i="4"/>
  <c r="AE18" i="4"/>
  <c r="AA18" i="4"/>
  <c r="AB18" i="4"/>
  <c r="AC18" i="4"/>
  <c r="AD18" i="4"/>
  <c r="AI18" i="4"/>
  <c r="R19" i="4"/>
  <c r="AE19" i="4"/>
  <c r="AA19" i="4"/>
  <c r="AB19" i="4"/>
  <c r="AC19" i="4"/>
  <c r="AD19" i="4"/>
  <c r="AI19" i="4"/>
  <c r="R20" i="4"/>
  <c r="AE20" i="4"/>
  <c r="AA20" i="4"/>
  <c r="AB20" i="4"/>
  <c r="AC20" i="4"/>
  <c r="AD20" i="4"/>
  <c r="AI20" i="4"/>
  <c r="R21" i="4"/>
  <c r="AE21" i="4"/>
  <c r="AA21" i="4"/>
  <c r="AB21" i="4"/>
  <c r="AC21" i="4"/>
  <c r="AD21" i="4"/>
  <c r="AI21" i="4"/>
  <c r="R22" i="4"/>
  <c r="AE22" i="4"/>
  <c r="AA22" i="4"/>
  <c r="AB22" i="4"/>
  <c r="AC22" i="4"/>
  <c r="AD22" i="4"/>
  <c r="AI22" i="4"/>
  <c r="R23" i="4"/>
  <c r="AE23" i="4"/>
  <c r="AA23" i="4"/>
  <c r="AB23" i="4"/>
  <c r="AC23" i="4"/>
  <c r="AD23" i="4"/>
  <c r="AI23" i="4"/>
  <c r="R24" i="4"/>
  <c r="AE24" i="4"/>
  <c r="AA24" i="4"/>
  <c r="AB24" i="4"/>
  <c r="AC24" i="4"/>
  <c r="AD24" i="4"/>
  <c r="AI24" i="4"/>
  <c r="R25" i="4"/>
  <c r="AE25" i="4"/>
  <c r="AA25" i="4"/>
  <c r="AB25" i="4"/>
  <c r="AC25" i="4"/>
  <c r="AD25" i="4"/>
  <c r="AI25" i="4"/>
  <c r="R26" i="4"/>
  <c r="AE26" i="4"/>
  <c r="AA26" i="4"/>
  <c r="AB26" i="4"/>
  <c r="AC26" i="4"/>
  <c r="AD26" i="4"/>
  <c r="AI26" i="4"/>
  <c r="R27" i="4"/>
  <c r="AE27" i="4"/>
  <c r="AA27" i="4"/>
  <c r="AB27" i="4"/>
  <c r="AC27" i="4"/>
  <c r="AD27" i="4"/>
  <c r="AI27" i="4"/>
  <c r="R28" i="4"/>
  <c r="AE28" i="4"/>
  <c r="AA28" i="4"/>
  <c r="AB28" i="4"/>
  <c r="AC28" i="4"/>
  <c r="AD28" i="4"/>
  <c r="AI28" i="4"/>
  <c r="R29" i="4"/>
  <c r="AE29" i="4"/>
  <c r="AA29" i="4"/>
  <c r="AB29" i="4"/>
  <c r="AC29" i="4"/>
  <c r="AD29" i="4"/>
  <c r="AI29" i="4"/>
  <c r="R30" i="4"/>
  <c r="AE30" i="4"/>
  <c r="AA30" i="4"/>
  <c r="AB30" i="4"/>
  <c r="AC30" i="4"/>
  <c r="AD30" i="4"/>
  <c r="AI30" i="4"/>
  <c r="R31" i="4"/>
  <c r="AE31" i="4"/>
  <c r="AA31" i="4"/>
  <c r="AB31" i="4"/>
  <c r="AC31" i="4"/>
  <c r="AD31" i="4"/>
  <c r="AI31" i="4"/>
  <c r="R32" i="4"/>
  <c r="AE32" i="4"/>
  <c r="AA32" i="4"/>
  <c r="AB32" i="4"/>
  <c r="AC32" i="4"/>
  <c r="AD32" i="4"/>
  <c r="AI32" i="4"/>
  <c r="R33" i="4"/>
  <c r="AE33" i="4"/>
  <c r="AA33" i="4"/>
  <c r="AB33" i="4"/>
  <c r="AC33" i="4"/>
  <c r="AD33" i="4"/>
  <c r="AI33" i="4"/>
  <c r="R34" i="4"/>
  <c r="AE34" i="4"/>
  <c r="AA34" i="4"/>
  <c r="AB34" i="4"/>
  <c r="AC34" i="4"/>
  <c r="AD34" i="4"/>
  <c r="AI34" i="4"/>
  <c r="R35" i="4"/>
  <c r="AE35" i="4"/>
  <c r="AA35" i="4"/>
  <c r="AB35" i="4"/>
  <c r="AC35" i="4"/>
  <c r="AD35" i="4"/>
  <c r="AI35" i="4"/>
  <c r="R36" i="4"/>
  <c r="AE36" i="4"/>
  <c r="AA36" i="4"/>
  <c r="AB36" i="4"/>
  <c r="AC36" i="4"/>
  <c r="AD36" i="4"/>
  <c r="AI36" i="4"/>
  <c r="R37" i="4"/>
  <c r="AE37" i="4"/>
  <c r="AA37" i="4"/>
  <c r="AB37" i="4"/>
  <c r="AC37" i="4"/>
  <c r="AD37" i="4"/>
  <c r="AI37" i="4"/>
  <c r="R38" i="4"/>
  <c r="AE38" i="4"/>
  <c r="AA38" i="4"/>
  <c r="AB38" i="4"/>
  <c r="AC38" i="4"/>
  <c r="AD38" i="4"/>
  <c r="AI38" i="4"/>
  <c r="R39" i="4"/>
  <c r="AE39" i="4"/>
  <c r="AA39" i="4"/>
  <c r="AB39" i="4"/>
  <c r="AC39" i="4"/>
  <c r="AD39" i="4"/>
  <c r="AI39" i="4"/>
  <c r="R40" i="4"/>
  <c r="AE40" i="4"/>
  <c r="AA40" i="4"/>
  <c r="AB40" i="4"/>
  <c r="AC40" i="4"/>
  <c r="AD40" i="4"/>
  <c r="AI40" i="4"/>
  <c r="R41" i="4"/>
  <c r="AE41" i="4"/>
  <c r="AA41" i="4"/>
  <c r="AB41" i="4"/>
  <c r="AC41" i="4"/>
  <c r="AD41" i="4"/>
  <c r="AI41" i="4"/>
  <c r="R42" i="4"/>
  <c r="AE42" i="4"/>
  <c r="AA42" i="4"/>
  <c r="AB42" i="4"/>
  <c r="AC42" i="4"/>
  <c r="AD42" i="4"/>
  <c r="AI42" i="4"/>
  <c r="R43" i="4"/>
  <c r="AE43" i="4"/>
  <c r="AA43" i="4"/>
  <c r="AB43" i="4"/>
  <c r="AC43" i="4"/>
  <c r="AD43" i="4"/>
  <c r="AI43" i="4"/>
  <c r="R44" i="4"/>
  <c r="AE44" i="4"/>
  <c r="AA44" i="4"/>
  <c r="AB44" i="4"/>
  <c r="AC44" i="4"/>
  <c r="AD44" i="4"/>
  <c r="AI44" i="4"/>
  <c r="R45" i="4"/>
  <c r="AE45" i="4"/>
  <c r="AA45" i="4"/>
  <c r="AB45" i="4"/>
  <c r="AC45" i="4"/>
  <c r="AD45" i="4"/>
  <c r="AI45" i="4"/>
  <c r="R46" i="4"/>
  <c r="AE46" i="4"/>
  <c r="AA46" i="4"/>
  <c r="AB46" i="4"/>
  <c r="AC46" i="4"/>
  <c r="AD46" i="4"/>
  <c r="AI46" i="4"/>
  <c r="R47" i="4"/>
  <c r="AE47" i="4"/>
  <c r="AA47" i="4"/>
  <c r="AB47" i="4"/>
  <c r="AC47" i="4"/>
  <c r="AD47" i="4"/>
  <c r="AI47" i="4"/>
  <c r="R48" i="4"/>
  <c r="AE48" i="4"/>
  <c r="AA48" i="4"/>
  <c r="AB48" i="4"/>
  <c r="AC48" i="4"/>
  <c r="AD48" i="4"/>
  <c r="AI48" i="4"/>
  <c r="R49" i="4"/>
  <c r="AE49" i="4"/>
  <c r="AA49" i="4"/>
  <c r="AB49" i="4"/>
  <c r="AC49" i="4"/>
  <c r="AD49" i="4"/>
  <c r="AI49" i="4"/>
  <c r="R50" i="4"/>
  <c r="AE50" i="4"/>
  <c r="AA50" i="4"/>
  <c r="AB50" i="4"/>
  <c r="AC50" i="4"/>
  <c r="AD50" i="4"/>
  <c r="AI50" i="4"/>
  <c r="R51" i="4"/>
  <c r="AE51" i="4"/>
  <c r="AA51" i="4"/>
  <c r="AB51" i="4"/>
  <c r="AC51" i="4"/>
  <c r="AD51" i="4"/>
  <c r="AI51" i="4"/>
  <c r="R52" i="4"/>
  <c r="AE52" i="4"/>
  <c r="AA52" i="4"/>
  <c r="AB52" i="4"/>
  <c r="AC52" i="4"/>
  <c r="AD52" i="4"/>
  <c r="AI52" i="4"/>
  <c r="R53" i="4"/>
  <c r="AE53" i="4"/>
  <c r="AA53" i="4"/>
  <c r="AB53" i="4"/>
  <c r="AC53" i="4"/>
  <c r="AD53" i="4"/>
  <c r="AI53" i="4"/>
  <c r="R54" i="4"/>
  <c r="AE54" i="4"/>
  <c r="AA54" i="4"/>
  <c r="AB54" i="4"/>
  <c r="AC54" i="4"/>
  <c r="AD54" i="4"/>
  <c r="AI54" i="4"/>
  <c r="R55" i="4"/>
  <c r="AE55" i="4"/>
  <c r="AA55" i="4"/>
  <c r="AB55" i="4"/>
  <c r="AC55" i="4"/>
  <c r="AD55" i="4"/>
  <c r="AI55" i="4"/>
  <c r="R56" i="4"/>
  <c r="AE56" i="4"/>
  <c r="AA56" i="4"/>
  <c r="AB56" i="4"/>
  <c r="AC56" i="4"/>
  <c r="AD56" i="4"/>
  <c r="AI56" i="4"/>
  <c r="R57" i="4"/>
  <c r="AE57" i="4"/>
  <c r="AA57" i="4"/>
  <c r="AB57" i="4"/>
  <c r="AC57" i="4"/>
  <c r="AD57" i="4"/>
  <c r="AI57" i="4"/>
  <c r="R58" i="4"/>
  <c r="AE58" i="4"/>
  <c r="AA58" i="4"/>
  <c r="AB58" i="4"/>
  <c r="AC58" i="4"/>
  <c r="AD58" i="4"/>
  <c r="AI58" i="4"/>
  <c r="R59" i="4"/>
  <c r="AE59" i="4"/>
  <c r="AA59" i="4"/>
  <c r="AB59" i="4"/>
  <c r="AC59" i="4"/>
  <c r="AD59" i="4"/>
  <c r="AI59" i="4"/>
  <c r="R60" i="4"/>
  <c r="AE60" i="4"/>
  <c r="AA60" i="4"/>
  <c r="AB60" i="4"/>
  <c r="AC60" i="4"/>
  <c r="AD60" i="4"/>
  <c r="AI60" i="4"/>
  <c r="R61" i="4"/>
  <c r="AE61" i="4"/>
  <c r="AA61" i="4"/>
  <c r="AB61" i="4"/>
  <c r="AC61" i="4"/>
  <c r="AD61" i="4"/>
  <c r="AI61" i="4"/>
  <c r="R62" i="4"/>
  <c r="AE62" i="4"/>
  <c r="AA62" i="4"/>
  <c r="AB62" i="4"/>
  <c r="AC62" i="4"/>
  <c r="AD62" i="4"/>
  <c r="AI62" i="4"/>
  <c r="R63" i="4"/>
  <c r="AE63" i="4"/>
  <c r="AA63" i="4"/>
  <c r="AB63" i="4"/>
  <c r="AC63" i="4"/>
  <c r="AD63" i="4"/>
  <c r="AI63" i="4"/>
  <c r="R64" i="4"/>
  <c r="AE64" i="4"/>
  <c r="AA64" i="4"/>
  <c r="AB64" i="4"/>
  <c r="AC64" i="4"/>
  <c r="AD64" i="4"/>
  <c r="AI64" i="4"/>
  <c r="R65" i="4"/>
  <c r="AE65" i="4"/>
  <c r="AA65" i="4"/>
  <c r="AB65" i="4"/>
  <c r="AC65" i="4"/>
  <c r="AD65" i="4"/>
  <c r="AI65" i="4"/>
  <c r="R66" i="4"/>
  <c r="AE66" i="4"/>
  <c r="AA66" i="4"/>
  <c r="AB66" i="4"/>
  <c r="AC66" i="4"/>
  <c r="AD66" i="4"/>
  <c r="AI66" i="4"/>
  <c r="R67" i="4"/>
  <c r="AE67" i="4"/>
  <c r="AA67" i="4"/>
  <c r="AB67" i="4"/>
  <c r="AC67" i="4"/>
  <c r="AD67" i="4"/>
  <c r="AI67" i="4"/>
  <c r="R68" i="4"/>
  <c r="AE68" i="4"/>
  <c r="AA68" i="4"/>
  <c r="AB68" i="4"/>
  <c r="AC68" i="4"/>
  <c r="AD68" i="4"/>
  <c r="AI68" i="4"/>
  <c r="R69" i="4"/>
  <c r="AE69" i="4"/>
  <c r="AA69" i="4"/>
  <c r="AB69" i="4"/>
  <c r="AC69" i="4"/>
  <c r="AD69" i="4"/>
  <c r="AI69" i="4"/>
  <c r="R70" i="4"/>
  <c r="AE70" i="4"/>
  <c r="AA70" i="4"/>
  <c r="AB70" i="4"/>
  <c r="AC70" i="4"/>
  <c r="AD70" i="4"/>
  <c r="AI70" i="4"/>
  <c r="R71" i="4"/>
  <c r="AE71" i="4"/>
  <c r="AA71" i="4"/>
  <c r="AB71" i="4"/>
  <c r="AC71" i="4"/>
  <c r="AD71" i="4"/>
  <c r="AI71" i="4"/>
  <c r="R72" i="4"/>
  <c r="AE72" i="4"/>
  <c r="AA72" i="4"/>
  <c r="AB72" i="4"/>
  <c r="AC72" i="4"/>
  <c r="AD72" i="4"/>
  <c r="AI72" i="4"/>
  <c r="R73" i="4"/>
  <c r="AE73" i="4"/>
  <c r="AA73" i="4"/>
  <c r="AB73" i="4"/>
  <c r="AC73" i="4"/>
  <c r="AD73" i="4"/>
  <c r="AI73" i="4"/>
  <c r="R74" i="4"/>
  <c r="AE74" i="4"/>
  <c r="AA74" i="4"/>
  <c r="AB74" i="4"/>
  <c r="AC74" i="4"/>
  <c r="AD74" i="4"/>
  <c r="AI74" i="4"/>
  <c r="R75" i="4"/>
  <c r="AE75" i="4"/>
  <c r="AA75" i="4"/>
  <c r="AB75" i="4"/>
  <c r="AC75" i="4"/>
  <c r="AD75" i="4"/>
  <c r="AI75" i="4"/>
  <c r="R76" i="4"/>
  <c r="AE76" i="4"/>
  <c r="AA76" i="4"/>
  <c r="AB76" i="4"/>
  <c r="AC76" i="4"/>
  <c r="AD76" i="4"/>
  <c r="AI76" i="4"/>
  <c r="R77" i="4"/>
  <c r="AE77" i="4"/>
  <c r="AA77" i="4"/>
  <c r="AB77" i="4"/>
  <c r="AC77" i="4"/>
  <c r="AD77" i="4"/>
  <c r="AI77" i="4"/>
  <c r="R78" i="4"/>
  <c r="AE78" i="4"/>
  <c r="AA78" i="4"/>
  <c r="AB78" i="4"/>
  <c r="AC78" i="4"/>
  <c r="AD78" i="4"/>
  <c r="AI78" i="4"/>
  <c r="R79" i="4"/>
  <c r="AE79" i="4"/>
  <c r="AA79" i="4"/>
  <c r="AB79" i="4"/>
  <c r="AC79" i="4"/>
  <c r="AD79" i="4"/>
  <c r="AI79" i="4"/>
  <c r="R80" i="4"/>
  <c r="AE80" i="4"/>
  <c r="AA80" i="4"/>
  <c r="AB80" i="4"/>
  <c r="AC80" i="4"/>
  <c r="AD80" i="4"/>
  <c r="AI80" i="4"/>
  <c r="R81" i="4"/>
  <c r="AE81" i="4"/>
  <c r="AA81" i="4"/>
  <c r="AB81" i="4"/>
  <c r="AC81" i="4"/>
  <c r="AD81" i="4"/>
  <c r="AI81" i="4"/>
  <c r="R82" i="4"/>
  <c r="AE82" i="4"/>
  <c r="AA82" i="4"/>
  <c r="AB82" i="4"/>
  <c r="AC82" i="4"/>
  <c r="AD82" i="4"/>
  <c r="AI82" i="4"/>
  <c r="R83" i="4"/>
  <c r="AE83" i="4"/>
  <c r="AA83" i="4"/>
  <c r="AB83" i="4"/>
  <c r="AC83" i="4"/>
  <c r="AD83" i="4"/>
  <c r="AI83" i="4"/>
  <c r="R88" i="4"/>
  <c r="AE88" i="4"/>
  <c r="AA88" i="4"/>
  <c r="AB88" i="4"/>
  <c r="AC88" i="4"/>
  <c r="AD88" i="4"/>
  <c r="AI88" i="4"/>
  <c r="R89" i="4"/>
  <c r="AE89" i="4"/>
  <c r="AA89" i="4"/>
  <c r="AB89" i="4"/>
  <c r="AC89" i="4"/>
  <c r="AD89" i="4"/>
  <c r="AI89" i="4"/>
  <c r="R90" i="4"/>
  <c r="AE90" i="4"/>
  <c r="AA90" i="4"/>
  <c r="AB90" i="4"/>
  <c r="AC90" i="4"/>
  <c r="AD90" i="4"/>
  <c r="AI90" i="4"/>
  <c r="R91" i="4"/>
  <c r="AE91" i="4"/>
  <c r="AA91" i="4"/>
  <c r="AB91" i="4"/>
  <c r="AC91" i="4"/>
  <c r="AD91" i="4"/>
  <c r="AI91" i="4"/>
  <c r="R92" i="4"/>
  <c r="AE92" i="4"/>
  <c r="AA92" i="4"/>
  <c r="AB92" i="4"/>
  <c r="AC92" i="4"/>
  <c r="AD92" i="4"/>
  <c r="AI92" i="4"/>
  <c r="R93" i="4"/>
  <c r="AE93" i="4"/>
  <c r="AA93" i="4"/>
  <c r="AB93" i="4"/>
  <c r="AC93" i="4"/>
  <c r="AD93" i="4"/>
  <c r="AI93" i="4"/>
  <c r="R94" i="4"/>
  <c r="AE94" i="4"/>
  <c r="AA94" i="4"/>
  <c r="AB94" i="4"/>
  <c r="AC94" i="4"/>
  <c r="AD94" i="4"/>
  <c r="AI94" i="4"/>
  <c r="R95" i="4"/>
  <c r="AE95" i="4"/>
  <c r="AA95" i="4"/>
  <c r="AB95" i="4"/>
  <c r="AC95" i="4"/>
  <c r="AD95" i="4"/>
  <c r="AI95" i="4"/>
  <c r="R96" i="4"/>
  <c r="AE96" i="4"/>
  <c r="AD96" i="4"/>
  <c r="AI96" i="4"/>
  <c r="R97" i="4"/>
  <c r="AE97" i="4"/>
  <c r="AB97" i="4"/>
  <c r="AI97" i="4"/>
  <c r="R98" i="4"/>
  <c r="AE98" i="4"/>
  <c r="AA98" i="4"/>
  <c r="AB98" i="4"/>
  <c r="AC98" i="4"/>
  <c r="AD98" i="4"/>
  <c r="R99" i="4"/>
  <c r="AE99" i="4"/>
  <c r="AA99" i="4"/>
  <c r="AC99" i="4"/>
  <c r="AD99" i="4"/>
  <c r="AI99" i="4"/>
  <c r="R100" i="4"/>
  <c r="AE100" i="4"/>
  <c r="AA100" i="4"/>
  <c r="AB100" i="4"/>
  <c r="AC100" i="4"/>
  <c r="AD100" i="4"/>
  <c r="AI100" i="4"/>
  <c r="R101" i="4"/>
  <c r="AE101" i="4"/>
  <c r="AA101" i="4"/>
  <c r="AB101" i="4"/>
  <c r="AC101" i="4"/>
  <c r="AD101" i="4"/>
  <c r="AI101" i="4"/>
  <c r="R102" i="4"/>
  <c r="AE102" i="4"/>
  <c r="AA102" i="4"/>
  <c r="AB102" i="4"/>
  <c r="AC102" i="4"/>
  <c r="AD102" i="4"/>
  <c r="AI102" i="4"/>
  <c r="R103" i="4"/>
  <c r="AE103" i="4"/>
  <c r="AA103" i="4"/>
  <c r="AB103" i="4"/>
  <c r="AC103" i="4"/>
  <c r="AD103" i="4"/>
  <c r="AI103" i="4"/>
  <c r="R104" i="4"/>
  <c r="AE104" i="4"/>
  <c r="AA104" i="4"/>
  <c r="AB104" i="4"/>
  <c r="AC104" i="4"/>
  <c r="AD104" i="4"/>
  <c r="AI104" i="4"/>
  <c r="R105" i="4"/>
  <c r="AE105" i="4"/>
  <c r="AA105" i="4"/>
  <c r="AB105" i="4"/>
  <c r="AC105" i="4"/>
  <c r="AD105" i="4"/>
  <c r="AI105" i="4"/>
  <c r="R106" i="4"/>
  <c r="AE106" i="4"/>
  <c r="AA106" i="4"/>
  <c r="AB106" i="4"/>
  <c r="AC106" i="4"/>
  <c r="AD106" i="4"/>
  <c r="AI106" i="4"/>
  <c r="R107" i="4"/>
  <c r="AE107" i="4"/>
  <c r="AA107" i="4"/>
  <c r="AB107" i="4"/>
  <c r="AC107" i="4"/>
  <c r="AD107" i="4"/>
  <c r="AI107" i="4"/>
  <c r="R108" i="4"/>
  <c r="AE108" i="4"/>
  <c r="AA108" i="4"/>
  <c r="AB108" i="4"/>
  <c r="AC108" i="4"/>
  <c r="AD108" i="4"/>
  <c r="AI108" i="4"/>
  <c r="R109" i="4"/>
  <c r="AE109" i="4"/>
  <c r="AA109" i="4"/>
  <c r="AB109" i="4"/>
  <c r="AC109" i="4"/>
  <c r="AD109" i="4"/>
  <c r="AI109" i="4"/>
  <c r="R110" i="4"/>
  <c r="AE110" i="4"/>
  <c r="AA110" i="4"/>
  <c r="AB110" i="4"/>
  <c r="AC110" i="4"/>
  <c r="AD110" i="4"/>
  <c r="AI110" i="4"/>
  <c r="R111" i="4"/>
  <c r="AE111" i="4"/>
  <c r="AA111" i="4"/>
  <c r="AB111" i="4"/>
  <c r="AC111" i="4"/>
  <c r="AD111" i="4"/>
  <c r="AI111" i="4"/>
  <c r="R112" i="4"/>
  <c r="AE112" i="4"/>
  <c r="AA112" i="4"/>
  <c r="AB112" i="4"/>
  <c r="AC112" i="4"/>
  <c r="AD112" i="4"/>
  <c r="AI112" i="4"/>
  <c r="R113" i="4"/>
  <c r="AE113" i="4"/>
  <c r="AA113" i="4"/>
  <c r="AB113" i="4"/>
  <c r="AC113" i="4"/>
  <c r="AD113" i="4"/>
  <c r="AI113" i="4"/>
  <c r="R114" i="4"/>
  <c r="AE114" i="4"/>
  <c r="AA114" i="4"/>
  <c r="AB114" i="4"/>
  <c r="AC114" i="4"/>
  <c r="AD114" i="4"/>
  <c r="AI114" i="4"/>
  <c r="R115" i="4"/>
  <c r="AE115" i="4"/>
  <c r="AA115" i="4"/>
  <c r="AB115" i="4"/>
  <c r="AC115" i="4"/>
  <c r="AD115" i="4"/>
  <c r="AI115" i="4"/>
  <c r="R116" i="4"/>
  <c r="AE116" i="4"/>
  <c r="AA116" i="4"/>
  <c r="AB116" i="4"/>
  <c r="AC116" i="4"/>
  <c r="AD116" i="4"/>
  <c r="AI116" i="4"/>
  <c r="R117" i="4"/>
  <c r="AE117" i="4"/>
  <c r="AA117" i="4"/>
  <c r="AB117" i="4"/>
  <c r="AC117" i="4"/>
  <c r="AD117" i="4"/>
  <c r="AI117" i="4"/>
  <c r="R118" i="4"/>
  <c r="AE118" i="4"/>
  <c r="AA118" i="4"/>
  <c r="AB118" i="4"/>
  <c r="AC118" i="4"/>
  <c r="AD118" i="4"/>
  <c r="AI118" i="4"/>
  <c r="R119" i="4"/>
  <c r="AE119" i="4"/>
  <c r="AA119" i="4"/>
  <c r="AB119" i="4"/>
  <c r="AC119" i="4"/>
  <c r="AD119" i="4"/>
  <c r="AI119" i="4"/>
  <c r="R120" i="4"/>
  <c r="AE120" i="4"/>
  <c r="AA120" i="4"/>
  <c r="AB120" i="4"/>
  <c r="AC120" i="4"/>
  <c r="AD120" i="4"/>
  <c r="AI120" i="4"/>
  <c r="R121" i="4"/>
  <c r="AE121" i="4"/>
  <c r="AA121" i="4"/>
  <c r="AB121" i="4"/>
  <c r="AC121" i="4"/>
  <c r="AD121" i="4"/>
  <c r="AI121" i="4"/>
  <c r="R122" i="4"/>
  <c r="AE122" i="4"/>
  <c r="AA122" i="4"/>
  <c r="AB122" i="4"/>
  <c r="AC122" i="4"/>
  <c r="AD122" i="4"/>
  <c r="AI122" i="4"/>
  <c r="R123" i="4"/>
  <c r="AE123" i="4"/>
  <c r="AA123" i="4"/>
  <c r="AB123" i="4"/>
  <c r="AC123" i="4"/>
  <c r="AD123" i="4"/>
  <c r="AI123" i="4"/>
  <c r="R124" i="4"/>
  <c r="AE124" i="4"/>
  <c r="AA124" i="4"/>
  <c r="AB124" i="4"/>
  <c r="AC124" i="4"/>
  <c r="AD124" i="4"/>
  <c r="AI124" i="4"/>
  <c r="R125" i="4"/>
  <c r="AE125" i="4"/>
  <c r="AA125" i="4"/>
  <c r="AB125" i="4"/>
  <c r="AC125" i="4"/>
  <c r="AD125" i="4"/>
  <c r="AI125" i="4"/>
  <c r="R126" i="4"/>
  <c r="AE126" i="4"/>
  <c r="AA126" i="4"/>
  <c r="AB126" i="4"/>
  <c r="AC126" i="4"/>
  <c r="AD126" i="4"/>
  <c r="AI126" i="4"/>
  <c r="R127" i="4"/>
  <c r="AE127" i="4"/>
  <c r="AA127" i="4"/>
  <c r="AB127" i="4"/>
  <c r="AC127" i="4"/>
  <c r="AD127" i="4"/>
  <c r="AI127" i="4"/>
  <c r="R128" i="4"/>
  <c r="AE128" i="4"/>
  <c r="AA128" i="4"/>
  <c r="AB128" i="4"/>
  <c r="AC128" i="4"/>
  <c r="AD128" i="4"/>
  <c r="AI128" i="4"/>
  <c r="R129" i="4"/>
  <c r="AE129" i="4"/>
  <c r="AA129" i="4"/>
  <c r="AB129" i="4"/>
  <c r="AC129" i="4"/>
  <c r="AD129" i="4"/>
  <c r="AI129" i="4"/>
  <c r="R130" i="4"/>
  <c r="AE130" i="4"/>
  <c r="AA130" i="4"/>
  <c r="AB130" i="4"/>
  <c r="AC130" i="4"/>
  <c r="AD130" i="4"/>
  <c r="AI130" i="4"/>
  <c r="R131" i="4"/>
  <c r="AE131" i="4"/>
  <c r="AA131" i="4"/>
  <c r="AB131" i="4"/>
  <c r="AC131" i="4"/>
  <c r="AD131" i="4"/>
  <c r="AI131" i="4"/>
  <c r="R132" i="4"/>
  <c r="AE132" i="4"/>
  <c r="AA132" i="4"/>
  <c r="AB132" i="4"/>
  <c r="AC132" i="4"/>
  <c r="AD132" i="4"/>
  <c r="AI132" i="4"/>
  <c r="P110" i="7"/>
  <c r="P111" i="7"/>
  <c r="P112" i="7"/>
  <c r="P113" i="7"/>
  <c r="P4" i="7"/>
  <c r="P8" i="7"/>
  <c r="P9" i="7"/>
  <c r="P10"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4" i="7"/>
  <c r="P115" i="7"/>
  <c r="P116" i="7"/>
  <c r="P117" i="7"/>
  <c r="P118" i="7"/>
  <c r="P119" i="7"/>
  <c r="P120" i="7"/>
  <c r="P121" i="7"/>
  <c r="P122" i="7"/>
  <c r="P123" i="7"/>
  <c r="P124" i="7"/>
  <c r="P125" i="7"/>
  <c r="P126" i="7"/>
  <c r="P127" i="7"/>
  <c r="P128" i="7"/>
  <c r="P129" i="7"/>
  <c r="P130" i="7"/>
  <c r="P131" i="7"/>
  <c r="C5" i="20"/>
  <c r="Q110" i="7"/>
  <c r="Q111" i="7"/>
  <c r="Q112" i="7"/>
  <c r="Q113" i="7"/>
  <c r="Q4" i="7"/>
  <c r="Q5" i="7"/>
  <c r="Q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4" i="7"/>
  <c r="Q115" i="7"/>
  <c r="Q116" i="7"/>
  <c r="Q117" i="7"/>
  <c r="Q118" i="7"/>
  <c r="Q119" i="7"/>
  <c r="Q120" i="7"/>
  <c r="Q121" i="7"/>
  <c r="Q122" i="7"/>
  <c r="Q123" i="7"/>
  <c r="Q124" i="7"/>
  <c r="Q125" i="7"/>
  <c r="Q126" i="7"/>
  <c r="Q127" i="7"/>
  <c r="Q128" i="7"/>
  <c r="Q129" i="7"/>
  <c r="Q130" i="7"/>
  <c r="Q131" i="7"/>
  <c r="D5" i="20"/>
  <c r="R7" i="7"/>
  <c r="R15" i="7"/>
  <c r="R26" i="7"/>
  <c r="R31" i="7"/>
  <c r="R42" i="7"/>
  <c r="R53" i="7"/>
  <c r="R63" i="7"/>
  <c r="R74" i="7"/>
  <c r="R85" i="7"/>
  <c r="R90" i="7"/>
  <c r="R95" i="7"/>
  <c r="R101" i="7"/>
  <c r="R106" i="7"/>
  <c r="R121" i="7"/>
  <c r="R131" i="7"/>
  <c r="S110" i="7"/>
  <c r="S111" i="7"/>
  <c r="S112" i="7"/>
  <c r="S11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4" i="7"/>
  <c r="S115" i="7"/>
  <c r="S116" i="7"/>
  <c r="S117" i="7"/>
  <c r="S118" i="7"/>
  <c r="S119" i="7"/>
  <c r="S120" i="7"/>
  <c r="S121" i="7"/>
  <c r="S122" i="7"/>
  <c r="S123" i="7"/>
  <c r="S124" i="7"/>
  <c r="S125" i="7"/>
  <c r="S126" i="7"/>
  <c r="S127" i="7"/>
  <c r="S128" i="7"/>
  <c r="S129" i="7"/>
  <c r="S130" i="7"/>
  <c r="S131" i="7"/>
  <c r="F5" i="20"/>
  <c r="T110" i="7"/>
  <c r="T111" i="7"/>
  <c r="T112" i="7"/>
  <c r="T113" i="7"/>
  <c r="T5" i="7"/>
  <c r="T6" i="7"/>
  <c r="T7" i="7"/>
  <c r="T8" i="7"/>
  <c r="T9" i="7"/>
  <c r="T10" i="7"/>
  <c r="T11" i="7"/>
  <c r="T12" i="7"/>
  <c r="T13" i="7"/>
  <c r="T14" i="7"/>
  <c r="T15" i="7"/>
  <c r="T16" i="7"/>
  <c r="T17"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4" i="7"/>
  <c r="T115" i="7"/>
  <c r="T116" i="7"/>
  <c r="T117" i="7"/>
  <c r="T118" i="7"/>
  <c r="T119" i="7"/>
  <c r="T120" i="7"/>
  <c r="T121" i="7"/>
  <c r="T122" i="7"/>
  <c r="T123" i="7"/>
  <c r="T124" i="7"/>
  <c r="T125" i="7"/>
  <c r="T126" i="7"/>
  <c r="T127" i="7"/>
  <c r="T128" i="7"/>
  <c r="T129" i="7"/>
  <c r="T130" i="7"/>
  <c r="T131" i="7"/>
  <c r="C6" i="20"/>
  <c r="D6" i="20"/>
  <c r="F6" i="20"/>
  <c r="C7" i="20"/>
  <c r="D7" i="20"/>
  <c r="F7" i="20"/>
  <c r="G7" i="20"/>
  <c r="C8" i="20"/>
  <c r="D8" i="20"/>
  <c r="F8" i="20"/>
  <c r="G8" i="20"/>
  <c r="C9" i="20"/>
  <c r="D9" i="20"/>
  <c r="F9" i="20"/>
  <c r="C10" i="20"/>
  <c r="D10" i="20"/>
  <c r="F10" i="20"/>
  <c r="G10" i="20"/>
  <c r="C11" i="20"/>
  <c r="D11" i="20"/>
  <c r="F11" i="20"/>
  <c r="G11" i="20"/>
  <c r="C12" i="20"/>
  <c r="D12" i="20"/>
  <c r="F12" i="20"/>
  <c r="G12" i="20"/>
  <c r="C13" i="20"/>
  <c r="D13" i="20"/>
  <c r="F13" i="20"/>
  <c r="G13" i="20"/>
  <c r="C14" i="20"/>
  <c r="D14" i="20"/>
  <c r="F14" i="20"/>
  <c r="G14" i="20"/>
  <c r="C15" i="20"/>
  <c r="D15" i="20"/>
  <c r="F15" i="20"/>
  <c r="G15" i="20"/>
  <c r="C16" i="20"/>
  <c r="D16" i="20"/>
  <c r="F16" i="20"/>
  <c r="G16" i="20"/>
  <c r="C17" i="20"/>
  <c r="D17" i="20"/>
  <c r="F17" i="20"/>
  <c r="G17" i="20"/>
  <c r="C18" i="20"/>
  <c r="D18" i="20"/>
  <c r="F18" i="20"/>
  <c r="G18" i="20"/>
  <c r="C19" i="20"/>
  <c r="D19" i="20"/>
  <c r="F19" i="20"/>
  <c r="G19" i="20"/>
  <c r="C20" i="20"/>
  <c r="D20" i="20"/>
  <c r="F20" i="20"/>
  <c r="G20" i="20"/>
  <c r="C21" i="20"/>
  <c r="D21" i="20"/>
  <c r="F21" i="20"/>
  <c r="G21" i="20"/>
  <c r="C22" i="20"/>
  <c r="D22" i="20"/>
  <c r="F22" i="20"/>
  <c r="G22" i="20"/>
  <c r="C23" i="20"/>
  <c r="D23" i="20"/>
  <c r="F23" i="20"/>
  <c r="G23" i="20"/>
  <c r="C24" i="20"/>
  <c r="D24" i="20"/>
  <c r="F24" i="20"/>
  <c r="G24" i="20"/>
  <c r="D4" i="20"/>
  <c r="G4" i="20"/>
  <c r="F4" i="20"/>
  <c r="C4" i="20"/>
  <c r="AA57" i="1"/>
  <c r="Z47" i="1"/>
  <c r="Z38" i="1"/>
  <c r="U39" i="1"/>
  <c r="V28" i="1"/>
  <c r="AH7" i="4"/>
  <c r="AF6" i="4"/>
  <c r="X5" i="4"/>
  <c r="Z5" i="4"/>
  <c r="Y5" i="4"/>
  <c r="W5" i="4"/>
  <c r="V5" i="4"/>
  <c r="U5" i="4"/>
  <c r="T5" i="4"/>
  <c r="S5" i="4"/>
  <c r="P5" i="4"/>
  <c r="Z1" i="4"/>
  <c r="Y1" i="4"/>
  <c r="Y6" i="4"/>
  <c r="Y7" i="4"/>
  <c r="Y8" i="4"/>
  <c r="Y9" i="4"/>
  <c r="Y10" i="4"/>
  <c r="Y11" i="4"/>
  <c r="Y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Y109" i="4"/>
  <c r="Y110" i="4"/>
  <c r="Y111" i="4"/>
  <c r="Y112" i="4"/>
  <c r="Y113" i="4"/>
  <c r="Y114" i="4"/>
  <c r="Y115" i="4"/>
  <c r="Y116" i="4"/>
  <c r="Y117" i="4"/>
  <c r="Y118" i="4"/>
  <c r="Y119" i="4"/>
  <c r="Y120" i="4"/>
  <c r="Y121" i="4"/>
  <c r="Y122" i="4"/>
  <c r="Y123" i="4"/>
  <c r="Y124" i="4"/>
  <c r="Y125" i="4"/>
  <c r="Y126" i="4"/>
  <c r="Y127" i="4"/>
  <c r="Y128" i="4"/>
  <c r="Y129" i="4"/>
  <c r="Y130" i="4"/>
  <c r="Y131" i="4"/>
  <c r="Y132" i="4"/>
  <c r="X1" i="4"/>
  <c r="W1" i="4"/>
  <c r="U1" i="4"/>
  <c r="T1" i="4"/>
  <c r="S1" i="4"/>
  <c r="P1" i="4"/>
  <c r="Z13" i="4"/>
  <c r="P12" i="4"/>
  <c r="S12" i="4"/>
  <c r="P20" i="4"/>
  <c r="P19" i="4"/>
  <c r="P18" i="4"/>
  <c r="P17" i="4"/>
  <c r="P16" i="4"/>
  <c r="P15" i="4"/>
  <c r="P6" i="4"/>
  <c r="P7" i="4"/>
  <c r="P8" i="4"/>
  <c r="P9" i="4"/>
  <c r="P10" i="4"/>
  <c r="P11" i="4"/>
  <c r="P13" i="4"/>
  <c r="P14"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V6"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U6" i="4"/>
  <c r="S8" i="4"/>
  <c r="S7" i="4"/>
  <c r="S6" i="4"/>
  <c r="AF5" i="4"/>
  <c r="AG5" i="4"/>
  <c r="AH5" i="4"/>
  <c r="S9" i="4"/>
  <c r="U9" i="4"/>
  <c r="AF9" i="4"/>
  <c r="V9" i="4"/>
  <c r="W9" i="4"/>
  <c r="X9" i="4"/>
  <c r="Z9" i="4"/>
  <c r="AH9" i="4"/>
  <c r="X23" i="1"/>
  <c r="Y23" i="1"/>
  <c r="Z23" i="1"/>
  <c r="AA23" i="1"/>
  <c r="AB23" i="1"/>
  <c r="W24" i="1"/>
  <c r="Y24" i="1"/>
  <c r="Z24" i="1"/>
  <c r="AA24" i="1"/>
  <c r="AB24" i="1"/>
  <c r="W25" i="1"/>
  <c r="X25" i="1"/>
  <c r="Z25" i="1"/>
  <c r="AA25" i="1"/>
  <c r="AB25" i="1"/>
  <c r="W26" i="1"/>
  <c r="X26" i="1"/>
  <c r="Y26" i="1"/>
  <c r="AA26" i="1"/>
  <c r="AB26" i="1"/>
  <c r="W27" i="1"/>
  <c r="X27" i="1"/>
  <c r="Y27" i="1"/>
  <c r="Z27" i="1"/>
  <c r="AB27" i="1"/>
  <c r="U23" i="1"/>
  <c r="X37" i="1"/>
  <c r="Y37" i="1"/>
  <c r="Z37" i="1"/>
  <c r="W38" i="1"/>
  <c r="Y38" i="1"/>
  <c r="W39" i="1"/>
  <c r="X39" i="1"/>
  <c r="Z39" i="1"/>
  <c r="U37" i="1"/>
  <c r="U38" i="1"/>
  <c r="U24" i="1"/>
  <c r="U25" i="1"/>
  <c r="X47" i="1"/>
  <c r="Y47" i="1"/>
  <c r="W48" i="1"/>
  <c r="Y48" i="1"/>
  <c r="Z48" i="1"/>
  <c r="W49" i="1"/>
  <c r="X49" i="1"/>
  <c r="Z49" i="1"/>
  <c r="U47" i="1"/>
  <c r="U48" i="1"/>
  <c r="W6" i="4"/>
  <c r="U49" i="1"/>
  <c r="X6" i="4"/>
  <c r="U26" i="1"/>
  <c r="Z6" i="4"/>
  <c r="AH6" i="4"/>
  <c r="U27" i="1"/>
  <c r="X56" i="1"/>
  <c r="Y56" i="1"/>
  <c r="Z56" i="1"/>
  <c r="AA56" i="1"/>
  <c r="W57" i="1"/>
  <c r="Y57" i="1"/>
  <c r="Z57" i="1"/>
  <c r="W58" i="1"/>
  <c r="X58" i="1"/>
  <c r="Z58" i="1"/>
  <c r="AA58" i="1"/>
  <c r="W59" i="1"/>
  <c r="X59" i="1"/>
  <c r="Y59" i="1"/>
  <c r="AA59" i="1"/>
  <c r="U56" i="1"/>
  <c r="U57" i="1"/>
  <c r="U58" i="1"/>
  <c r="U59" i="1"/>
  <c r="S10" i="4"/>
  <c r="U10" i="4"/>
  <c r="AF10" i="4"/>
  <c r="V10" i="4"/>
  <c r="W10" i="4"/>
  <c r="X10" i="4"/>
  <c r="Z10" i="4"/>
  <c r="AH10" i="4"/>
  <c r="S85" i="4"/>
  <c r="U85" i="4"/>
  <c r="AF85" i="4"/>
  <c r="V85" i="4"/>
  <c r="W85" i="4"/>
  <c r="X85" i="4"/>
  <c r="AG85" i="4"/>
  <c r="Z85" i="4"/>
  <c r="AH85" i="4"/>
  <c r="S84" i="4"/>
  <c r="U84" i="4"/>
  <c r="AF84" i="4"/>
  <c r="V84" i="4"/>
  <c r="W84" i="4"/>
  <c r="X84" i="4"/>
  <c r="Z84" i="4"/>
  <c r="AH84" i="4"/>
  <c r="S112" i="4"/>
  <c r="U112" i="4"/>
  <c r="AF112" i="4"/>
  <c r="V112" i="4"/>
  <c r="W112" i="4"/>
  <c r="X112" i="4"/>
  <c r="AG112" i="4"/>
  <c r="Z112" i="4"/>
  <c r="AH112" i="4"/>
  <c r="S89" i="4"/>
  <c r="U89" i="4"/>
  <c r="AF89" i="4"/>
  <c r="V89" i="4"/>
  <c r="W89" i="4"/>
  <c r="X89" i="4"/>
  <c r="Z89" i="4"/>
  <c r="AH89" i="4"/>
  <c r="S88" i="4"/>
  <c r="U88" i="4"/>
  <c r="AF88" i="4"/>
  <c r="V88" i="4"/>
  <c r="W88" i="4"/>
  <c r="X88" i="4"/>
  <c r="AG88" i="4"/>
  <c r="Z88" i="4"/>
  <c r="AH88" i="4"/>
  <c r="S87" i="4"/>
  <c r="U87" i="4"/>
  <c r="AF87" i="4"/>
  <c r="V87" i="4"/>
  <c r="W87" i="4"/>
  <c r="X87" i="4"/>
  <c r="Z87" i="4"/>
  <c r="AH87" i="4"/>
  <c r="S86" i="4"/>
  <c r="U86" i="4"/>
  <c r="AF86" i="4"/>
  <c r="V86" i="4"/>
  <c r="W86" i="4"/>
  <c r="X86" i="4"/>
  <c r="AG86" i="4"/>
  <c r="Z86" i="4"/>
  <c r="AH86" i="4"/>
  <c r="S83" i="4"/>
  <c r="U83" i="4"/>
  <c r="AF83" i="4"/>
  <c r="V83" i="4"/>
  <c r="W83" i="4"/>
  <c r="X83" i="4"/>
  <c r="Z83" i="4"/>
  <c r="AH83" i="4"/>
  <c r="S111" i="4"/>
  <c r="U111" i="4"/>
  <c r="AF111" i="4"/>
  <c r="V111" i="4"/>
  <c r="W111" i="4"/>
  <c r="X111" i="4"/>
  <c r="AG111" i="4"/>
  <c r="Z111" i="4"/>
  <c r="AH111" i="4"/>
  <c r="S72" i="4"/>
  <c r="U72" i="4"/>
  <c r="AF72" i="4"/>
  <c r="V72" i="4"/>
  <c r="W72" i="4"/>
  <c r="X72" i="4"/>
  <c r="Z72" i="4"/>
  <c r="AH72" i="4"/>
  <c r="S74" i="4"/>
  <c r="U74" i="4"/>
  <c r="AF74" i="4"/>
  <c r="V74" i="4"/>
  <c r="W74" i="4"/>
  <c r="X74" i="4"/>
  <c r="AG74" i="4"/>
  <c r="Z74" i="4"/>
  <c r="AH74" i="4"/>
  <c r="S80" i="4"/>
  <c r="U80" i="4"/>
  <c r="AF80" i="4"/>
  <c r="V80" i="4"/>
  <c r="R79" i="7" s="1"/>
  <c r="W80" i="4"/>
  <c r="X80" i="4"/>
  <c r="Z80" i="4"/>
  <c r="AH80" i="4"/>
  <c r="S82" i="4"/>
  <c r="U82" i="4"/>
  <c r="AF82" i="4"/>
  <c r="V82" i="4"/>
  <c r="W82" i="4"/>
  <c r="X82" i="4"/>
  <c r="AG82" i="4"/>
  <c r="Z82" i="4"/>
  <c r="AH82" i="4"/>
  <c r="S73" i="4"/>
  <c r="U73" i="4"/>
  <c r="AF73" i="4"/>
  <c r="V73" i="4"/>
  <c r="W73" i="4"/>
  <c r="X73" i="4"/>
  <c r="Z73" i="4"/>
  <c r="AH73" i="4"/>
  <c r="S81" i="4"/>
  <c r="U81" i="4"/>
  <c r="AF81" i="4"/>
  <c r="V81" i="4"/>
  <c r="W81" i="4"/>
  <c r="X81" i="4"/>
  <c r="AG81" i="4"/>
  <c r="Z81" i="4"/>
  <c r="AH81" i="4"/>
  <c r="S78" i="4"/>
  <c r="U78" i="4"/>
  <c r="AF78" i="4"/>
  <c r="V78" i="4"/>
  <c r="W78" i="4"/>
  <c r="X78" i="4"/>
  <c r="Z78" i="4"/>
  <c r="AH78" i="4"/>
  <c r="S122" i="4"/>
  <c r="U122" i="4"/>
  <c r="AF122" i="4"/>
  <c r="V122" i="4"/>
  <c r="W122" i="4"/>
  <c r="X122" i="4"/>
  <c r="AG122" i="4"/>
  <c r="Z122" i="4"/>
  <c r="AH122" i="4"/>
  <c r="S79" i="4"/>
  <c r="U79" i="4"/>
  <c r="AF79" i="4"/>
  <c r="V79" i="4"/>
  <c r="W79" i="4"/>
  <c r="X79" i="4"/>
  <c r="Z79" i="4"/>
  <c r="AH79" i="4"/>
  <c r="S71" i="4"/>
  <c r="U71" i="4"/>
  <c r="AF71" i="4"/>
  <c r="V71" i="4"/>
  <c r="W71" i="4"/>
  <c r="X71" i="4"/>
  <c r="AG71" i="4"/>
  <c r="Z71" i="4"/>
  <c r="AH71" i="4"/>
  <c r="S114" i="4"/>
  <c r="U114" i="4"/>
  <c r="AF114" i="4"/>
  <c r="V114" i="4"/>
  <c r="W114" i="4"/>
  <c r="X114" i="4"/>
  <c r="Z114" i="4"/>
  <c r="AH114" i="4"/>
  <c r="S76" i="4"/>
  <c r="U76" i="4"/>
  <c r="AF76" i="4"/>
  <c r="V76" i="4"/>
  <c r="W76" i="4"/>
  <c r="X76" i="4"/>
  <c r="AG76" i="4"/>
  <c r="Z76" i="4"/>
  <c r="AH76" i="4"/>
  <c r="S70" i="4"/>
  <c r="U70" i="4"/>
  <c r="AF70" i="4"/>
  <c r="V70" i="4"/>
  <c r="R69" i="7" s="1"/>
  <c r="W70" i="4"/>
  <c r="X70" i="4"/>
  <c r="Z70" i="4"/>
  <c r="AH70" i="4"/>
  <c r="S115" i="4"/>
  <c r="U115" i="4"/>
  <c r="AF115" i="4"/>
  <c r="V115" i="4"/>
  <c r="W115" i="4"/>
  <c r="X115" i="4"/>
  <c r="AG115" i="4"/>
  <c r="Z115" i="4"/>
  <c r="AH115" i="4"/>
  <c r="S121" i="4"/>
  <c r="U121" i="4"/>
  <c r="AF121" i="4"/>
  <c r="V121" i="4"/>
  <c r="W121" i="4"/>
  <c r="X121" i="4"/>
  <c r="Z121" i="4"/>
  <c r="AH121" i="4"/>
  <c r="S64" i="4"/>
  <c r="U64" i="4"/>
  <c r="AF64" i="4"/>
  <c r="V64" i="4"/>
  <c r="W64" i="4"/>
  <c r="X64" i="4"/>
  <c r="AG64" i="4"/>
  <c r="Z64" i="4"/>
  <c r="AH64" i="4"/>
  <c r="S77" i="4"/>
  <c r="U77" i="4"/>
  <c r="AF77" i="4"/>
  <c r="V77" i="4"/>
  <c r="W77" i="4"/>
  <c r="X77" i="4"/>
  <c r="Z77" i="4"/>
  <c r="AH77" i="4"/>
  <c r="S65" i="4"/>
  <c r="U65" i="4"/>
  <c r="AF65" i="4"/>
  <c r="V65" i="4"/>
  <c r="W65" i="4"/>
  <c r="X65" i="4"/>
  <c r="AG65" i="4"/>
  <c r="Z65" i="4"/>
  <c r="AH65" i="4"/>
  <c r="S119" i="4"/>
  <c r="U119" i="4"/>
  <c r="AF119" i="4"/>
  <c r="V119" i="4"/>
  <c r="W119" i="4"/>
  <c r="X119" i="4"/>
  <c r="Z119" i="4"/>
  <c r="AH119" i="4"/>
  <c r="S63" i="4"/>
  <c r="U63" i="4"/>
  <c r="AF63" i="4"/>
  <c r="V63" i="4"/>
  <c r="W63" i="4"/>
  <c r="X63" i="4"/>
  <c r="AG63" i="4"/>
  <c r="Z63" i="4"/>
  <c r="AH63" i="4"/>
  <c r="S69" i="4"/>
  <c r="U69" i="4"/>
  <c r="AF69" i="4"/>
  <c r="V69" i="4"/>
  <c r="W69" i="4"/>
  <c r="X69" i="4"/>
  <c r="Z69" i="4"/>
  <c r="AH69" i="4"/>
  <c r="S66" i="4"/>
  <c r="U66" i="4"/>
  <c r="AF66" i="4"/>
  <c r="V66" i="4"/>
  <c r="W66" i="4"/>
  <c r="X66" i="4"/>
  <c r="AG66" i="4"/>
  <c r="Z66" i="4"/>
  <c r="AH66" i="4"/>
  <c r="S116" i="4"/>
  <c r="U116" i="4"/>
  <c r="AF116" i="4"/>
  <c r="V116" i="4"/>
  <c r="W116" i="4"/>
  <c r="X116" i="4"/>
  <c r="Z116" i="4"/>
  <c r="AH116" i="4"/>
  <c r="S75" i="4"/>
  <c r="U75" i="4"/>
  <c r="AF75" i="4"/>
  <c r="V75" i="4"/>
  <c r="W75" i="4"/>
  <c r="X75" i="4"/>
  <c r="AG75" i="4"/>
  <c r="Z75" i="4"/>
  <c r="AH75" i="4"/>
  <c r="S123" i="4"/>
  <c r="U123" i="4"/>
  <c r="AF123" i="4"/>
  <c r="V123" i="4"/>
  <c r="W123" i="4"/>
  <c r="X123" i="4"/>
  <c r="Z123" i="4"/>
  <c r="AH123" i="4"/>
  <c r="S113" i="4"/>
  <c r="U113" i="4"/>
  <c r="AF113" i="4"/>
  <c r="V113" i="4"/>
  <c r="W113" i="4"/>
  <c r="X113" i="4"/>
  <c r="AG113" i="4"/>
  <c r="Z113" i="4"/>
  <c r="AH113" i="4"/>
  <c r="S39" i="4"/>
  <c r="U39" i="4"/>
  <c r="AF39" i="4"/>
  <c r="V39" i="4"/>
  <c r="W39" i="4"/>
  <c r="X39" i="4"/>
  <c r="Z39" i="4"/>
  <c r="AH39" i="4"/>
  <c r="S126" i="4"/>
  <c r="U126" i="4"/>
  <c r="AF126" i="4"/>
  <c r="V126" i="4"/>
  <c r="W126" i="4"/>
  <c r="X126" i="4"/>
  <c r="AG126" i="4"/>
  <c r="Z126" i="4"/>
  <c r="AH126" i="4"/>
  <c r="S120" i="4"/>
  <c r="U120" i="4"/>
  <c r="AF120" i="4"/>
  <c r="V120" i="4"/>
  <c r="W120" i="4"/>
  <c r="X120" i="4"/>
  <c r="Z120" i="4"/>
  <c r="AH120" i="4"/>
  <c r="S96" i="4"/>
  <c r="U96" i="4"/>
  <c r="AF96" i="4"/>
  <c r="V96" i="4"/>
  <c r="W96" i="4"/>
  <c r="X96" i="4"/>
  <c r="AG96" i="4"/>
  <c r="Z96" i="4"/>
  <c r="AH96" i="4"/>
  <c r="S67" i="4"/>
  <c r="U67" i="4"/>
  <c r="AF67" i="4"/>
  <c r="V67" i="4"/>
  <c r="W67" i="4"/>
  <c r="X67" i="4"/>
  <c r="Z67" i="4"/>
  <c r="AH67" i="4"/>
  <c r="S36" i="4"/>
  <c r="U36" i="4"/>
  <c r="AF36" i="4"/>
  <c r="V36" i="4"/>
  <c r="W36" i="4"/>
  <c r="X36" i="4"/>
  <c r="AG36" i="4"/>
  <c r="Z36" i="4"/>
  <c r="AH36" i="4"/>
  <c r="S40" i="4"/>
  <c r="U40" i="4"/>
  <c r="AF40" i="4"/>
  <c r="V40" i="4"/>
  <c r="W40" i="4"/>
  <c r="X40" i="4"/>
  <c r="Z40" i="4"/>
  <c r="AH40" i="4"/>
  <c r="S41" i="4"/>
  <c r="U41" i="4"/>
  <c r="AF41" i="4"/>
  <c r="V41" i="4"/>
  <c r="W41" i="4"/>
  <c r="X41" i="4"/>
  <c r="AG41" i="4"/>
  <c r="Z41" i="4"/>
  <c r="AH41" i="4"/>
  <c r="S97" i="4"/>
  <c r="U97" i="4"/>
  <c r="AF97" i="4"/>
  <c r="V97" i="4"/>
  <c r="W97" i="4"/>
  <c r="X97" i="4"/>
  <c r="Z97" i="4"/>
  <c r="AH97" i="4"/>
  <c r="S94" i="4"/>
  <c r="U94" i="4"/>
  <c r="AF94" i="4"/>
  <c r="V94" i="4"/>
  <c r="W94" i="4"/>
  <c r="X94" i="4"/>
  <c r="AG94" i="4"/>
  <c r="Z94" i="4"/>
  <c r="AH94" i="4"/>
  <c r="S98" i="4"/>
  <c r="U98" i="4"/>
  <c r="AF98" i="4"/>
  <c r="V98" i="4"/>
  <c r="W98" i="4"/>
  <c r="X98" i="4"/>
  <c r="Z98" i="4"/>
  <c r="AH98" i="4"/>
  <c r="S117" i="4"/>
  <c r="U117" i="4"/>
  <c r="AF117" i="4"/>
  <c r="V117" i="4"/>
  <c r="W117" i="4"/>
  <c r="X117" i="4"/>
  <c r="AG117" i="4"/>
  <c r="Z117" i="4"/>
  <c r="AH117" i="4"/>
  <c r="S68" i="4"/>
  <c r="U68" i="4"/>
  <c r="AF68" i="4"/>
  <c r="V68" i="4"/>
  <c r="W68" i="4"/>
  <c r="X68" i="4"/>
  <c r="Z68" i="4"/>
  <c r="AH68" i="4"/>
  <c r="S95" i="4"/>
  <c r="U95" i="4"/>
  <c r="AF95" i="4"/>
  <c r="V95" i="4"/>
  <c r="W95" i="4"/>
  <c r="X95" i="4"/>
  <c r="AG95" i="4"/>
  <c r="Z95" i="4"/>
  <c r="AH95" i="4"/>
  <c r="S118" i="4"/>
  <c r="U118" i="4"/>
  <c r="AF118" i="4"/>
  <c r="V118" i="4"/>
  <c r="W118" i="4"/>
  <c r="X118" i="4"/>
  <c r="Z118" i="4"/>
  <c r="AH118" i="4"/>
  <c r="S93" i="4"/>
  <c r="U93" i="4"/>
  <c r="AF93" i="4"/>
  <c r="V93" i="4"/>
  <c r="W93" i="4"/>
  <c r="X93" i="4"/>
  <c r="AG93" i="4"/>
  <c r="Z93" i="4"/>
  <c r="AH93" i="4"/>
  <c r="S108" i="4"/>
  <c r="U108" i="4"/>
  <c r="AF108" i="4"/>
  <c r="V108" i="4"/>
  <c r="W108" i="4"/>
  <c r="X108" i="4"/>
  <c r="Z108" i="4"/>
  <c r="AH108" i="4"/>
  <c r="S129" i="4"/>
  <c r="U129" i="4"/>
  <c r="AF129" i="4"/>
  <c r="V129" i="4"/>
  <c r="W129" i="4"/>
  <c r="X129" i="4"/>
  <c r="AG129" i="4"/>
  <c r="Z129" i="4"/>
  <c r="AH129" i="4"/>
  <c r="S90" i="4"/>
  <c r="U90" i="4"/>
  <c r="AF90" i="4"/>
  <c r="V90" i="4"/>
  <c r="W90" i="4"/>
  <c r="X90" i="4"/>
  <c r="Z90" i="4"/>
  <c r="AH90" i="4"/>
  <c r="S99" i="4"/>
  <c r="U99" i="4"/>
  <c r="AF99" i="4"/>
  <c r="V99" i="4"/>
  <c r="W99" i="4"/>
  <c r="X99" i="4"/>
  <c r="AG99" i="4"/>
  <c r="Z99" i="4"/>
  <c r="AH99" i="4"/>
  <c r="S13" i="4"/>
  <c r="U13" i="4"/>
  <c r="AF13" i="4"/>
  <c r="V13" i="4"/>
  <c r="W13" i="4"/>
  <c r="X13" i="4"/>
  <c r="AH13" i="4"/>
  <c r="U7" i="4"/>
  <c r="AF7" i="4"/>
  <c r="V7" i="4"/>
  <c r="W7" i="4"/>
  <c r="X7" i="4"/>
  <c r="Z7" i="4"/>
  <c r="S125" i="4"/>
  <c r="U125" i="4"/>
  <c r="AF125" i="4"/>
  <c r="V125" i="4"/>
  <c r="W125" i="4"/>
  <c r="X125" i="4"/>
  <c r="Z125" i="4"/>
  <c r="AH125" i="4"/>
  <c r="S51" i="4"/>
  <c r="U51" i="4"/>
  <c r="AF51" i="4"/>
  <c r="V51" i="4"/>
  <c r="W51" i="4"/>
  <c r="X51" i="4"/>
  <c r="AG51" i="4"/>
  <c r="Z51" i="4"/>
  <c r="AH51" i="4"/>
  <c r="S109" i="4"/>
  <c r="U109" i="4"/>
  <c r="AF109" i="4"/>
  <c r="V109" i="4"/>
  <c r="W109" i="4"/>
  <c r="X109" i="4"/>
  <c r="Z109" i="4"/>
  <c r="AH109" i="4"/>
  <c r="S130" i="4"/>
  <c r="U130" i="4"/>
  <c r="AF130" i="4"/>
  <c r="V130" i="4"/>
  <c r="W130" i="4"/>
  <c r="X130" i="4"/>
  <c r="AG130" i="4"/>
  <c r="Z130" i="4"/>
  <c r="AH130" i="4"/>
  <c r="S37" i="4"/>
  <c r="U37" i="4"/>
  <c r="AF37" i="4"/>
  <c r="V37" i="4"/>
  <c r="W37" i="4"/>
  <c r="X37" i="4"/>
  <c r="Z37" i="4"/>
  <c r="AH37" i="4"/>
  <c r="S100" i="4"/>
  <c r="U100" i="4"/>
  <c r="AF100" i="4"/>
  <c r="V100" i="4"/>
  <c r="W100" i="4"/>
  <c r="X100" i="4"/>
  <c r="AG100" i="4"/>
  <c r="Z100" i="4"/>
  <c r="AH100" i="4"/>
  <c r="S38" i="4"/>
  <c r="U38" i="4"/>
  <c r="AF38" i="4"/>
  <c r="V38" i="4"/>
  <c r="W38" i="4"/>
  <c r="X38" i="4"/>
  <c r="Z38" i="4"/>
  <c r="AH38" i="4"/>
  <c r="S16" i="4"/>
  <c r="U16" i="4"/>
  <c r="AF16" i="4"/>
  <c r="V16" i="4"/>
  <c r="W16" i="4"/>
  <c r="X16" i="4"/>
  <c r="AG16" i="4"/>
  <c r="Z16" i="4"/>
  <c r="AH16" i="4"/>
  <c r="S92" i="4"/>
  <c r="U92" i="4"/>
  <c r="AF92" i="4"/>
  <c r="V92" i="4"/>
  <c r="W92" i="4"/>
  <c r="X92" i="4"/>
  <c r="Z92" i="4"/>
  <c r="AH92" i="4"/>
  <c r="U8" i="4"/>
  <c r="AF8" i="4"/>
  <c r="W8" i="4"/>
  <c r="X8" i="4"/>
  <c r="AG8" i="4"/>
  <c r="Z8" i="4"/>
  <c r="AH8" i="4"/>
  <c r="S124" i="4"/>
  <c r="U124" i="4"/>
  <c r="AF124" i="4"/>
  <c r="V124" i="4"/>
  <c r="W124" i="4"/>
  <c r="X124" i="4"/>
  <c r="Z124" i="4"/>
  <c r="AH124" i="4"/>
  <c r="S53" i="4"/>
  <c r="U53" i="4"/>
  <c r="AF53" i="4"/>
  <c r="V53" i="4"/>
  <c r="W53" i="4"/>
  <c r="X53" i="4"/>
  <c r="AG53" i="4"/>
  <c r="Z53" i="4"/>
  <c r="AH53" i="4"/>
  <c r="S59" i="4"/>
  <c r="U59" i="4"/>
  <c r="AF59" i="4"/>
  <c r="V59" i="4"/>
  <c r="W59" i="4"/>
  <c r="X59" i="4"/>
  <c r="Z59" i="4"/>
  <c r="AH59" i="4"/>
  <c r="S107" i="4"/>
  <c r="U107" i="4"/>
  <c r="AF107" i="4"/>
  <c r="V107" i="4"/>
  <c r="W107" i="4"/>
  <c r="X107" i="4"/>
  <c r="AG107" i="4"/>
  <c r="Z107" i="4"/>
  <c r="AH107" i="4"/>
  <c r="S127" i="4"/>
  <c r="U127" i="4"/>
  <c r="AF127" i="4"/>
  <c r="V127" i="4"/>
  <c r="R126" i="7" s="1"/>
  <c r="W127" i="4"/>
  <c r="X127" i="4"/>
  <c r="Z127" i="4"/>
  <c r="AH127" i="4"/>
  <c r="S50" i="4"/>
  <c r="U50" i="4"/>
  <c r="AF50" i="4"/>
  <c r="V50" i="4"/>
  <c r="W50" i="4"/>
  <c r="X50" i="4"/>
  <c r="AG50" i="4"/>
  <c r="Z50" i="4"/>
  <c r="AH50" i="4"/>
  <c r="S48" i="4"/>
  <c r="U48" i="4"/>
  <c r="AF48" i="4"/>
  <c r="V48" i="4"/>
  <c r="R47" i="7" s="1"/>
  <c r="W48" i="4"/>
  <c r="X48" i="4"/>
  <c r="Z48" i="4"/>
  <c r="AH48" i="4"/>
  <c r="S91" i="4"/>
  <c r="U91" i="4"/>
  <c r="AF91" i="4"/>
  <c r="V91" i="4"/>
  <c r="W91" i="4"/>
  <c r="X91" i="4"/>
  <c r="AG91" i="4"/>
  <c r="Z91" i="4"/>
  <c r="AH91" i="4"/>
  <c r="S15" i="4"/>
  <c r="U15" i="4"/>
  <c r="AF15" i="4"/>
  <c r="V15" i="4"/>
  <c r="W15" i="4"/>
  <c r="X15" i="4"/>
  <c r="Z15" i="4"/>
  <c r="AH15" i="4"/>
  <c r="S101" i="4"/>
  <c r="U101" i="4"/>
  <c r="AF101" i="4"/>
  <c r="V101" i="4"/>
  <c r="W101" i="4"/>
  <c r="X101" i="4"/>
  <c r="AG101" i="4"/>
  <c r="Z101" i="4"/>
  <c r="AH101" i="4"/>
  <c r="S11" i="4"/>
  <c r="U11" i="4"/>
  <c r="V11" i="4"/>
  <c r="W11" i="4"/>
  <c r="X11" i="4"/>
  <c r="Z11" i="4"/>
  <c r="AH11" i="4"/>
  <c r="S102" i="4"/>
  <c r="U102" i="4"/>
  <c r="AF102" i="4"/>
  <c r="V102" i="4"/>
  <c r="W102" i="4"/>
  <c r="X102" i="4"/>
  <c r="AG102" i="4"/>
  <c r="Z102" i="4"/>
  <c r="AH102" i="4"/>
  <c r="U12" i="4"/>
  <c r="AF12" i="4"/>
  <c r="V12" i="4"/>
  <c r="W12" i="4"/>
  <c r="X12" i="4"/>
  <c r="AG12" i="4"/>
  <c r="Z12" i="4"/>
  <c r="AH12" i="4"/>
  <c r="S17" i="4"/>
  <c r="U17" i="4"/>
  <c r="AF17" i="4"/>
  <c r="V17" i="4"/>
  <c r="W17" i="4"/>
  <c r="X17" i="4"/>
  <c r="Z17" i="4"/>
  <c r="AH17" i="4"/>
  <c r="S26" i="4"/>
  <c r="U26" i="4"/>
  <c r="AF26" i="4"/>
  <c r="V26" i="4"/>
  <c r="W26" i="4"/>
  <c r="X26" i="4"/>
  <c r="AG26" i="4"/>
  <c r="Z26" i="4"/>
  <c r="AH26" i="4"/>
  <c r="S104" i="4"/>
  <c r="U104" i="4"/>
  <c r="AF104" i="4"/>
  <c r="V104" i="4"/>
  <c r="W104" i="4"/>
  <c r="X104" i="4"/>
  <c r="Z104" i="4"/>
  <c r="AH104" i="4"/>
  <c r="S31" i="4"/>
  <c r="U31" i="4"/>
  <c r="AF31" i="4"/>
  <c r="V31" i="4"/>
  <c r="W31" i="4"/>
  <c r="X31" i="4"/>
  <c r="AG31" i="4"/>
  <c r="Z31" i="4"/>
  <c r="AH31" i="4"/>
  <c r="S103" i="4"/>
  <c r="U103" i="4"/>
  <c r="AF103" i="4"/>
  <c r="V103" i="4"/>
  <c r="W103" i="4"/>
  <c r="X103" i="4"/>
  <c r="Z103" i="4"/>
  <c r="AH103" i="4"/>
  <c r="S32" i="4"/>
  <c r="U32" i="4"/>
  <c r="AF32" i="4"/>
  <c r="V32" i="4"/>
  <c r="W32" i="4"/>
  <c r="X32" i="4"/>
  <c r="AG32" i="4"/>
  <c r="Z32" i="4"/>
  <c r="AH32" i="4"/>
  <c r="S56" i="4"/>
  <c r="U56" i="4"/>
  <c r="AF56" i="4"/>
  <c r="V56" i="4"/>
  <c r="W56" i="4"/>
  <c r="X56" i="4"/>
  <c r="Z56" i="4"/>
  <c r="AH56" i="4"/>
  <c r="S27" i="4"/>
  <c r="U27" i="4"/>
  <c r="AF27" i="4"/>
  <c r="V27" i="4"/>
  <c r="W27" i="4"/>
  <c r="X27" i="4"/>
  <c r="AG27" i="4"/>
  <c r="Z27" i="4"/>
  <c r="AH27" i="4"/>
  <c r="S42" i="4"/>
  <c r="U42" i="4"/>
  <c r="AF42" i="4"/>
  <c r="V42" i="4"/>
  <c r="W42" i="4"/>
  <c r="X42" i="4"/>
  <c r="Z42" i="4"/>
  <c r="AH42" i="4"/>
  <c r="S44" i="4"/>
  <c r="U44" i="4"/>
  <c r="AF44" i="4"/>
  <c r="V44" i="4"/>
  <c r="W44" i="4"/>
  <c r="X44" i="4"/>
  <c r="AG44" i="4"/>
  <c r="Z44" i="4"/>
  <c r="AH44" i="4"/>
  <c r="S131" i="4"/>
  <c r="U131" i="4"/>
  <c r="AF131" i="4"/>
  <c r="V131" i="4"/>
  <c r="W131" i="4"/>
  <c r="X131" i="4"/>
  <c r="Z131" i="4"/>
  <c r="AH131" i="4"/>
  <c r="S43" i="4"/>
  <c r="U43" i="4"/>
  <c r="AF43" i="4"/>
  <c r="V43" i="4"/>
  <c r="W43" i="4"/>
  <c r="X43" i="4"/>
  <c r="AG43" i="4"/>
  <c r="Z43" i="4"/>
  <c r="AH43" i="4"/>
  <c r="S19" i="4"/>
  <c r="U19" i="4"/>
  <c r="AF19" i="4"/>
  <c r="V19" i="4"/>
  <c r="W19" i="4"/>
  <c r="X19" i="4"/>
  <c r="Z19" i="4"/>
  <c r="AH19" i="4"/>
  <c r="S52" i="4"/>
  <c r="U52" i="4"/>
  <c r="AF52" i="4"/>
  <c r="V52" i="4"/>
  <c r="W52" i="4"/>
  <c r="X52" i="4"/>
  <c r="AG52" i="4"/>
  <c r="Z52" i="4"/>
  <c r="AH52" i="4"/>
  <c r="S110" i="4"/>
  <c r="U110" i="4"/>
  <c r="AF110" i="4"/>
  <c r="V110" i="4"/>
  <c r="W110" i="4"/>
  <c r="X110" i="4"/>
  <c r="Z110" i="4"/>
  <c r="AH110" i="4"/>
  <c r="S18" i="4"/>
  <c r="U18" i="4"/>
  <c r="AF18" i="4"/>
  <c r="V18" i="4"/>
  <c r="W18" i="4"/>
  <c r="X18" i="4"/>
  <c r="AG18" i="4"/>
  <c r="Z18" i="4"/>
  <c r="AH18" i="4"/>
  <c r="S57" i="4"/>
  <c r="U57" i="4"/>
  <c r="AF57" i="4"/>
  <c r="V57" i="4"/>
  <c r="W57" i="4"/>
  <c r="X57" i="4"/>
  <c r="Z57" i="4"/>
  <c r="AH57" i="4"/>
  <c r="S14" i="4"/>
  <c r="U14" i="4"/>
  <c r="AF14" i="4"/>
  <c r="V14" i="4"/>
  <c r="W14" i="4"/>
  <c r="X14" i="4"/>
  <c r="AG14" i="4"/>
  <c r="Z14" i="4"/>
  <c r="AH14" i="4"/>
  <c r="S28" i="4"/>
  <c r="U28" i="4"/>
  <c r="AF28" i="4"/>
  <c r="V28" i="4"/>
  <c r="W28" i="4"/>
  <c r="X28" i="4"/>
  <c r="Z28" i="4"/>
  <c r="AH28" i="4"/>
  <c r="S46" i="4"/>
  <c r="U46" i="4"/>
  <c r="AF46" i="4"/>
  <c r="V46" i="4"/>
  <c r="W46" i="4"/>
  <c r="X46" i="4"/>
  <c r="AG46" i="4"/>
  <c r="Z46" i="4"/>
  <c r="AH46" i="4"/>
  <c r="S25" i="4"/>
  <c r="U25" i="4"/>
  <c r="AF25" i="4"/>
  <c r="V25" i="4"/>
  <c r="W25" i="4"/>
  <c r="X25" i="4"/>
  <c r="Z25" i="4"/>
  <c r="AH25" i="4"/>
  <c r="S21" i="4"/>
  <c r="U21" i="4"/>
  <c r="AF21" i="4"/>
  <c r="V21" i="4"/>
  <c r="W21" i="4"/>
  <c r="X21" i="4"/>
  <c r="AG21" i="4"/>
  <c r="Z21" i="4"/>
  <c r="AH21" i="4"/>
  <c r="S49" i="4"/>
  <c r="U49" i="4"/>
  <c r="AF49" i="4"/>
  <c r="V49" i="4"/>
  <c r="W49" i="4"/>
  <c r="X49" i="4"/>
  <c r="Z49" i="4"/>
  <c r="AH49" i="4"/>
  <c r="S54" i="4"/>
  <c r="U54" i="4"/>
  <c r="AF54" i="4"/>
  <c r="V54" i="4"/>
  <c r="W54" i="4"/>
  <c r="X54" i="4"/>
  <c r="AG54" i="4"/>
  <c r="Z54" i="4"/>
  <c r="AH54" i="4"/>
  <c r="S128" i="4"/>
  <c r="U128" i="4"/>
  <c r="AF128" i="4"/>
  <c r="V128" i="4"/>
  <c r="W128" i="4"/>
  <c r="X128" i="4"/>
  <c r="Z128" i="4"/>
  <c r="AH128" i="4"/>
  <c r="S35" i="4"/>
  <c r="U35" i="4"/>
  <c r="AF35" i="4"/>
  <c r="V35" i="4"/>
  <c r="W35" i="4"/>
  <c r="X35" i="4"/>
  <c r="AG35" i="4"/>
  <c r="Z35" i="4"/>
  <c r="AH35" i="4"/>
  <c r="S58" i="4"/>
  <c r="U58" i="4"/>
  <c r="AF58" i="4"/>
  <c r="V58" i="4"/>
  <c r="W58" i="4"/>
  <c r="X58" i="4"/>
  <c r="Z58" i="4"/>
  <c r="AH58" i="4"/>
  <c r="S45" i="4"/>
  <c r="U45" i="4"/>
  <c r="AF45" i="4"/>
  <c r="V45" i="4"/>
  <c r="W45" i="4"/>
  <c r="X45" i="4"/>
  <c r="AG45" i="4"/>
  <c r="Z45" i="4"/>
  <c r="AH45" i="4"/>
  <c r="S55" i="4"/>
  <c r="U55" i="4"/>
  <c r="AF55" i="4"/>
  <c r="V55" i="4"/>
  <c r="W55" i="4"/>
  <c r="X55" i="4"/>
  <c r="Z55" i="4"/>
  <c r="AH55" i="4"/>
  <c r="S105" i="4"/>
  <c r="U105" i="4"/>
  <c r="AF105" i="4"/>
  <c r="V105" i="4"/>
  <c r="W105" i="4"/>
  <c r="X105" i="4"/>
  <c r="AG105" i="4"/>
  <c r="Z105" i="4"/>
  <c r="AH105" i="4"/>
  <c r="S106" i="4"/>
  <c r="U106" i="4"/>
  <c r="AF106" i="4"/>
  <c r="V106" i="4"/>
  <c r="W106" i="4"/>
  <c r="X106" i="4"/>
  <c r="Z106" i="4"/>
  <c r="AH106" i="4"/>
  <c r="S33" i="4"/>
  <c r="U33" i="4"/>
  <c r="AF33" i="4"/>
  <c r="V33" i="4"/>
  <c r="W33" i="4"/>
  <c r="X33" i="4"/>
  <c r="AG33" i="4"/>
  <c r="Z33" i="4"/>
  <c r="AH33" i="4"/>
  <c r="S29" i="4"/>
  <c r="U29" i="4"/>
  <c r="AF29" i="4"/>
  <c r="V29" i="4"/>
  <c r="W29" i="4"/>
  <c r="X29" i="4"/>
  <c r="Z29" i="4"/>
  <c r="AH29" i="4"/>
  <c r="S47" i="4"/>
  <c r="U47" i="4"/>
  <c r="AF47" i="4"/>
  <c r="V47" i="4"/>
  <c r="W47" i="4"/>
  <c r="X47" i="4"/>
  <c r="AG47" i="4"/>
  <c r="Z47" i="4"/>
  <c r="AH47" i="4"/>
  <c r="S62" i="4"/>
  <c r="U62" i="4"/>
  <c r="AF62" i="4"/>
  <c r="V62" i="4"/>
  <c r="W62" i="4"/>
  <c r="X62" i="4"/>
  <c r="Z62" i="4"/>
  <c r="AH62" i="4"/>
  <c r="S20" i="4"/>
  <c r="U20" i="4"/>
  <c r="AF20" i="4"/>
  <c r="V20" i="4"/>
  <c r="W20" i="4"/>
  <c r="X20" i="4"/>
  <c r="AG20" i="4"/>
  <c r="Z20" i="4"/>
  <c r="AH20" i="4"/>
  <c r="S22" i="4"/>
  <c r="U22" i="4"/>
  <c r="AF22" i="4"/>
  <c r="V22" i="4"/>
  <c r="W22" i="4"/>
  <c r="X22" i="4"/>
  <c r="Z22" i="4"/>
  <c r="AH22" i="4"/>
  <c r="S23" i="4"/>
  <c r="U23" i="4"/>
  <c r="AF23" i="4"/>
  <c r="V23" i="4"/>
  <c r="W23" i="4"/>
  <c r="X23" i="4"/>
  <c r="AG23" i="4"/>
  <c r="Z23" i="4"/>
  <c r="AH23" i="4"/>
  <c r="S132" i="4"/>
  <c r="U132" i="4"/>
  <c r="AF132" i="4"/>
  <c r="V132" i="4"/>
  <c r="W132" i="4"/>
  <c r="X132" i="4"/>
  <c r="Z132" i="4"/>
  <c r="AH132" i="4"/>
  <c r="S24" i="4"/>
  <c r="U24" i="4"/>
  <c r="AF24" i="4"/>
  <c r="V24" i="4"/>
  <c r="W24" i="4"/>
  <c r="X24" i="4"/>
  <c r="AG24" i="4"/>
  <c r="Z24" i="4"/>
  <c r="AH24" i="4"/>
  <c r="S34" i="4"/>
  <c r="U34" i="4"/>
  <c r="AF34" i="4"/>
  <c r="V34" i="4"/>
  <c r="W34" i="4"/>
  <c r="X34" i="4"/>
  <c r="Z34" i="4"/>
  <c r="AH34" i="4"/>
  <c r="S60" i="4"/>
  <c r="U60" i="4"/>
  <c r="AF60" i="4"/>
  <c r="V60" i="4"/>
  <c r="W60" i="4"/>
  <c r="X60" i="4"/>
  <c r="AG60" i="4"/>
  <c r="Z60" i="4"/>
  <c r="AH60" i="4"/>
  <c r="S30" i="4"/>
  <c r="U30" i="4"/>
  <c r="AF30" i="4"/>
  <c r="V30" i="4"/>
  <c r="W30" i="4"/>
  <c r="X30" i="4"/>
  <c r="Z30" i="4"/>
  <c r="AH30" i="4"/>
  <c r="S61" i="4"/>
  <c r="U61" i="4"/>
  <c r="AF61" i="4"/>
  <c r="V61" i="4"/>
  <c r="W61" i="4"/>
  <c r="X61" i="4"/>
  <c r="AG61" i="4"/>
  <c r="Z61" i="4"/>
  <c r="AH61" i="4"/>
  <c r="T39" i="1"/>
  <c r="A39" i="1"/>
  <c r="T38" i="1"/>
  <c r="A38" i="1"/>
  <c r="W40" i="1"/>
  <c r="W41" i="1"/>
  <c r="X40" i="1"/>
  <c r="X41" i="1"/>
  <c r="Y40" i="1"/>
  <c r="Y41" i="1"/>
  <c r="Z41" i="1"/>
  <c r="Z42" i="1"/>
  <c r="V40" i="1"/>
  <c r="Z60" i="1"/>
  <c r="Z61" i="1"/>
  <c r="T61" i="1"/>
  <c r="A61" i="1"/>
  <c r="T60" i="1"/>
  <c r="A60" i="1"/>
  <c r="T59" i="1"/>
  <c r="A59" i="1"/>
  <c r="W60" i="1"/>
  <c r="W61" i="1"/>
  <c r="X60" i="1"/>
  <c r="X61" i="1"/>
  <c r="Y60" i="1"/>
  <c r="Y61" i="1"/>
  <c r="AA61" i="1"/>
  <c r="AA62" i="1"/>
  <c r="V60" i="1"/>
  <c r="T58" i="1"/>
  <c r="A58" i="1"/>
  <c r="T57" i="1"/>
  <c r="A57" i="1"/>
  <c r="T56" i="1"/>
  <c r="A56" i="1"/>
  <c r="W28" i="1"/>
  <c r="W29" i="1"/>
  <c r="X28" i="1"/>
  <c r="X29" i="1"/>
  <c r="Y28" i="1"/>
  <c r="Y29" i="1"/>
  <c r="Z28" i="1"/>
  <c r="Z29" i="1"/>
  <c r="AA28" i="1"/>
  <c r="AA29" i="1"/>
  <c r="AB29" i="1"/>
  <c r="AB30" i="1"/>
  <c r="T32" i="1"/>
  <c r="A32" i="1"/>
  <c r="T31" i="1"/>
  <c r="A31" i="1"/>
  <c r="T29" i="1"/>
  <c r="A29" i="1"/>
  <c r="T26" i="1"/>
  <c r="A26" i="1"/>
  <c r="W50" i="1"/>
  <c r="W51" i="1"/>
  <c r="T49" i="1"/>
  <c r="A49" i="1"/>
  <c r="T48" i="1"/>
  <c r="A48" i="1"/>
  <c r="T47" i="1"/>
  <c r="A47" i="1"/>
  <c r="T37" i="1"/>
  <c r="A37" i="1"/>
  <c r="T30" i="1"/>
  <c r="A30" i="1"/>
  <c r="T28" i="1"/>
  <c r="A28" i="1"/>
  <c r="T27" i="1"/>
  <c r="A27" i="1"/>
  <c r="T25" i="1"/>
  <c r="A25" i="1"/>
  <c r="T24" i="1"/>
  <c r="A24" i="1"/>
  <c r="T23" i="1"/>
  <c r="A23" i="1"/>
  <c r="X50" i="1"/>
  <c r="X51" i="1"/>
  <c r="Y50" i="1"/>
  <c r="Y51" i="1"/>
  <c r="Z51" i="1"/>
  <c r="Z52" i="1"/>
  <c r="V50" i="1"/>
  <c r="U23" i="7" l="1"/>
  <c r="AJ24" i="4"/>
  <c r="AG22" i="4"/>
  <c r="R54" i="7"/>
  <c r="AG55" i="4"/>
  <c r="R24" i="7"/>
  <c r="AG25" i="4"/>
  <c r="U17" i="7"/>
  <c r="AJ18" i="4"/>
  <c r="R102" i="7"/>
  <c r="AG103" i="4"/>
  <c r="U101" i="7"/>
  <c r="AJ102" i="4"/>
  <c r="R14" i="7"/>
  <c r="AG15" i="4"/>
  <c r="R123" i="7"/>
  <c r="AG124" i="4"/>
  <c r="U50" i="7"/>
  <c r="AJ51" i="4"/>
  <c r="R12" i="7"/>
  <c r="AG13" i="4"/>
  <c r="U40" i="7"/>
  <c r="AJ41" i="4"/>
  <c r="R66" i="7"/>
  <c r="AG67" i="4"/>
  <c r="AG116" i="4"/>
  <c r="U64" i="7"/>
  <c r="AJ65" i="4"/>
  <c r="R120" i="7"/>
  <c r="AG121" i="4"/>
  <c r="U73" i="7"/>
  <c r="AJ74" i="4"/>
  <c r="U111" i="7"/>
  <c r="AJ112" i="4"/>
  <c r="R9" i="7"/>
  <c r="AG10" i="4"/>
  <c r="AG6" i="4"/>
  <c r="U59" i="7"/>
  <c r="AJ60" i="4"/>
  <c r="AG132" i="4"/>
  <c r="U46" i="7"/>
  <c r="AJ47" i="4"/>
  <c r="R105" i="7"/>
  <c r="AG106" i="4"/>
  <c r="U34" i="7"/>
  <c r="AJ35" i="4"/>
  <c r="R48" i="7"/>
  <c r="AG49" i="4"/>
  <c r="U13" i="7"/>
  <c r="AJ14" i="4"/>
  <c r="R109" i="7"/>
  <c r="AG110" i="4"/>
  <c r="U43" i="7"/>
  <c r="AJ44" i="4"/>
  <c r="R55" i="7"/>
  <c r="AG56" i="4"/>
  <c r="U25" i="7"/>
  <c r="AJ26" i="4"/>
  <c r="U49" i="7"/>
  <c r="AJ50" i="4"/>
  <c r="AG59" i="4"/>
  <c r="R91" i="7"/>
  <c r="AG92" i="4"/>
  <c r="U129" i="7"/>
  <c r="AJ130" i="4"/>
  <c r="R124" i="7"/>
  <c r="AG125" i="4"/>
  <c r="U128" i="7"/>
  <c r="AJ129" i="4"/>
  <c r="R117" i="7"/>
  <c r="AG118" i="4"/>
  <c r="U93" i="7"/>
  <c r="AJ94" i="4"/>
  <c r="R39" i="7"/>
  <c r="AG40" i="4"/>
  <c r="U125" i="7"/>
  <c r="AJ126" i="4"/>
  <c r="R122" i="7"/>
  <c r="AG123" i="4"/>
  <c r="U62" i="7"/>
  <c r="AJ63" i="4"/>
  <c r="R76" i="7"/>
  <c r="AG77" i="4"/>
  <c r="U75" i="7"/>
  <c r="AJ76" i="4"/>
  <c r="R78" i="7"/>
  <c r="AG79" i="4"/>
  <c r="U81" i="7"/>
  <c r="AJ82" i="4"/>
  <c r="R71" i="7"/>
  <c r="AG72" i="4"/>
  <c r="U87" i="7"/>
  <c r="AJ88" i="4"/>
  <c r="R83" i="7"/>
  <c r="AG84" i="4"/>
  <c r="R115" i="7"/>
  <c r="U32" i="7"/>
  <c r="AJ33" i="4"/>
  <c r="U53" i="7"/>
  <c r="AJ54" i="4"/>
  <c r="R18" i="7"/>
  <c r="AG19" i="4"/>
  <c r="U26" i="7"/>
  <c r="AJ27" i="4"/>
  <c r="U11" i="7"/>
  <c r="U106" i="7"/>
  <c r="AJ107" i="4"/>
  <c r="AG38" i="4"/>
  <c r="U92" i="7"/>
  <c r="AJ93" i="4"/>
  <c r="R67" i="7"/>
  <c r="AG68" i="4"/>
  <c r="U112" i="7"/>
  <c r="AJ113" i="4"/>
  <c r="U70" i="7"/>
  <c r="AJ71" i="4"/>
  <c r="R77" i="7"/>
  <c r="AG78" i="4"/>
  <c r="R82" i="7"/>
  <c r="AG83" i="4"/>
  <c r="R21" i="7"/>
  <c r="R5" i="7"/>
  <c r="R29" i="7"/>
  <c r="AG30" i="4"/>
  <c r="U22" i="7"/>
  <c r="AJ23" i="4"/>
  <c r="R61" i="7"/>
  <c r="AG62" i="4"/>
  <c r="U104" i="7"/>
  <c r="AJ105" i="4"/>
  <c r="R57" i="7"/>
  <c r="AG58" i="4"/>
  <c r="U20" i="7"/>
  <c r="AJ21" i="4"/>
  <c r="AG28" i="4"/>
  <c r="R27" i="7"/>
  <c r="U51" i="7"/>
  <c r="AJ52" i="4"/>
  <c r="R130" i="7"/>
  <c r="AG131" i="4"/>
  <c r="U31" i="7"/>
  <c r="AJ32" i="4"/>
  <c r="R103" i="7"/>
  <c r="AG104" i="4"/>
  <c r="U100" i="7"/>
  <c r="AJ101" i="4"/>
  <c r="AG48" i="4"/>
  <c r="U52" i="7"/>
  <c r="AJ53" i="4"/>
  <c r="U15" i="7"/>
  <c r="AJ16" i="4"/>
  <c r="R36" i="7"/>
  <c r="AG37" i="4"/>
  <c r="R89" i="7"/>
  <c r="AG90" i="4"/>
  <c r="U94" i="7"/>
  <c r="AJ95" i="4"/>
  <c r="R97" i="7"/>
  <c r="AG98" i="4"/>
  <c r="U35" i="7"/>
  <c r="AJ36" i="4"/>
  <c r="R119" i="7"/>
  <c r="AG120" i="4"/>
  <c r="U74" i="7"/>
  <c r="AJ75" i="4"/>
  <c r="R68" i="7"/>
  <c r="AG69" i="4"/>
  <c r="U63" i="7"/>
  <c r="AJ64" i="4"/>
  <c r="AG70" i="4"/>
  <c r="U121" i="7"/>
  <c r="AJ122" i="4"/>
  <c r="R72" i="7"/>
  <c r="AG73" i="4"/>
  <c r="U110" i="7"/>
  <c r="AJ111" i="4"/>
  <c r="R86" i="7"/>
  <c r="AG87" i="4"/>
  <c r="U84" i="7"/>
  <c r="AJ85" i="4"/>
  <c r="R58" i="7"/>
  <c r="R37" i="7"/>
  <c r="U60" i="7"/>
  <c r="AJ61" i="4"/>
  <c r="R33" i="7"/>
  <c r="AG34" i="4"/>
  <c r="U19" i="7"/>
  <c r="AJ20" i="4"/>
  <c r="R28" i="7"/>
  <c r="AG29" i="4"/>
  <c r="U44" i="7"/>
  <c r="AJ45" i="4"/>
  <c r="R127" i="7"/>
  <c r="AG128" i="4"/>
  <c r="U45" i="7"/>
  <c r="AJ46" i="4"/>
  <c r="R56" i="7"/>
  <c r="AG57" i="4"/>
  <c r="U42" i="7"/>
  <c r="AJ43" i="4"/>
  <c r="R41" i="7"/>
  <c r="AG42" i="4"/>
  <c r="U30" i="7"/>
  <c r="AJ31" i="4"/>
  <c r="R16" i="7"/>
  <c r="AG17" i="4"/>
  <c r="U90" i="7"/>
  <c r="AJ91" i="4"/>
  <c r="AG127" i="4"/>
  <c r="AJ8" i="4"/>
  <c r="U7" i="7"/>
  <c r="U99" i="7"/>
  <c r="AJ100" i="4"/>
  <c r="R108" i="7"/>
  <c r="AG109" i="4"/>
  <c r="U98" i="7"/>
  <c r="AJ99" i="4"/>
  <c r="AG108" i="4"/>
  <c r="R107" i="7"/>
  <c r="U116" i="7"/>
  <c r="AJ117" i="4"/>
  <c r="R96" i="7"/>
  <c r="AG97" i="4"/>
  <c r="U95" i="7"/>
  <c r="AJ96" i="4"/>
  <c r="AG39" i="4"/>
  <c r="R38" i="7"/>
  <c r="U65" i="7"/>
  <c r="AJ66" i="4"/>
  <c r="R118" i="7"/>
  <c r="AG119" i="4"/>
  <c r="U114" i="7"/>
  <c r="AJ115" i="4"/>
  <c r="R113" i="7"/>
  <c r="AG114" i="4"/>
  <c r="U80" i="7"/>
  <c r="AJ81" i="4"/>
  <c r="AG80" i="4"/>
  <c r="U85" i="7"/>
  <c r="AJ86" i="4"/>
  <c r="R88" i="7"/>
  <c r="AG89" i="4"/>
  <c r="R8" i="7"/>
  <c r="AG9" i="4"/>
  <c r="R10" i="7"/>
  <c r="R60" i="7"/>
  <c r="R32" i="7"/>
  <c r="R44" i="7"/>
  <c r="R128" i="7"/>
  <c r="R110" i="7"/>
  <c r="R84" i="7"/>
  <c r="R4" i="7"/>
  <c r="R81" i="7"/>
  <c r="R75" i="7"/>
  <c r="R70" i="7"/>
  <c r="E7" i="20" s="1"/>
  <c r="R65" i="7"/>
  <c r="R59" i="7"/>
  <c r="R49" i="7"/>
  <c r="R43" i="7"/>
  <c r="R22" i="7"/>
  <c r="R17" i="7"/>
  <c r="R11" i="7"/>
  <c r="R6" i="7"/>
  <c r="R111" i="7"/>
  <c r="R104" i="7"/>
  <c r="R20" i="7"/>
  <c r="R100" i="7"/>
  <c r="R52" i="7"/>
  <c r="R92" i="7"/>
  <c r="R116" i="7"/>
  <c r="R40" i="7"/>
  <c r="R64" i="7"/>
  <c r="R80" i="7"/>
  <c r="AJ5" i="4"/>
  <c r="U4" i="7"/>
  <c r="AG7" i="4"/>
  <c r="R125" i="7"/>
  <c r="R114" i="7"/>
  <c r="R99" i="7"/>
  <c r="R94" i="7"/>
  <c r="R73" i="7"/>
  <c r="R62" i="7"/>
  <c r="R51" i="7"/>
  <c r="R46" i="7"/>
  <c r="R35" i="7"/>
  <c r="R30" i="7"/>
  <c r="R25" i="7"/>
  <c r="R19" i="7"/>
  <c r="R129" i="7"/>
  <c r="R98" i="7"/>
  <c r="R93" i="7"/>
  <c r="R87" i="7"/>
  <c r="R50" i="7"/>
  <c r="R45" i="7"/>
  <c r="R34" i="7"/>
  <c r="R23" i="7"/>
  <c r="R13" i="7"/>
  <c r="R112" i="7"/>
  <c r="E21" i="20" l="1"/>
  <c r="E17" i="20"/>
  <c r="U29" i="7"/>
  <c r="AJ30" i="4"/>
  <c r="E12" i="20"/>
  <c r="U8" i="7"/>
  <c r="AJ9" i="4"/>
  <c r="U118" i="7"/>
  <c r="AJ119" i="4"/>
  <c r="AJ97" i="4"/>
  <c r="U96" i="7"/>
  <c r="U108" i="7"/>
  <c r="AJ109" i="4"/>
  <c r="U41" i="7"/>
  <c r="AJ42" i="4"/>
  <c r="U127" i="7"/>
  <c r="AJ128" i="4"/>
  <c r="U33" i="7"/>
  <c r="AJ34" i="4"/>
  <c r="U68" i="7"/>
  <c r="AJ69" i="4"/>
  <c r="U97" i="7"/>
  <c r="AJ98" i="4"/>
  <c r="U27" i="7"/>
  <c r="AJ28" i="4"/>
  <c r="U37" i="7"/>
  <c r="AJ38" i="4"/>
  <c r="E9" i="20"/>
  <c r="E6" i="20"/>
  <c r="U58" i="7"/>
  <c r="AJ59" i="4"/>
  <c r="U109" i="7"/>
  <c r="AJ110" i="4"/>
  <c r="U105" i="7"/>
  <c r="AJ106" i="4"/>
  <c r="U115" i="7"/>
  <c r="AJ116" i="4"/>
  <c r="U12" i="7"/>
  <c r="AJ13" i="4"/>
  <c r="U54" i="7"/>
  <c r="AJ55" i="4"/>
  <c r="E16" i="20"/>
  <c r="E19" i="20"/>
  <c r="U72" i="7"/>
  <c r="AJ73" i="4"/>
  <c r="U36" i="7"/>
  <c r="AJ37" i="4"/>
  <c r="U130" i="7"/>
  <c r="AJ131" i="4"/>
  <c r="U57" i="7"/>
  <c r="AJ58" i="4"/>
  <c r="U91" i="7"/>
  <c r="AJ92" i="4"/>
  <c r="U10" i="7"/>
  <c r="AJ11" i="4"/>
  <c r="U9" i="7"/>
  <c r="AJ10" i="4"/>
  <c r="U24" i="7"/>
  <c r="AJ25" i="4"/>
  <c r="E23" i="20"/>
  <c r="E15" i="20"/>
  <c r="U79" i="7"/>
  <c r="AJ80" i="4"/>
  <c r="U113" i="7"/>
  <c r="AJ114" i="4"/>
  <c r="U16" i="7"/>
  <c r="AJ17" i="4"/>
  <c r="U56" i="7"/>
  <c r="AJ57" i="4"/>
  <c r="U28" i="7"/>
  <c r="AJ29" i="4"/>
  <c r="U119" i="7"/>
  <c r="AJ120" i="4"/>
  <c r="U89" i="7"/>
  <c r="AJ90" i="4"/>
  <c r="U47" i="7"/>
  <c r="AJ48" i="4"/>
  <c r="E24" i="20"/>
  <c r="U82" i="7"/>
  <c r="AJ83" i="4"/>
  <c r="U67" i="7"/>
  <c r="AJ68" i="4"/>
  <c r="E4" i="20"/>
  <c r="E10" i="20"/>
  <c r="U55" i="7"/>
  <c r="AJ56" i="4"/>
  <c r="U48" i="7"/>
  <c r="AJ49" i="4"/>
  <c r="U131" i="7"/>
  <c r="AJ132" i="4"/>
  <c r="U120" i="7"/>
  <c r="AJ121" i="4"/>
  <c r="U66" i="7"/>
  <c r="AJ67" i="4"/>
  <c r="U123" i="7"/>
  <c r="AJ124" i="4"/>
  <c r="H21" i="20"/>
  <c r="E18" i="20"/>
  <c r="AJ7" i="4"/>
  <c r="A71" i="4" s="1"/>
  <c r="U6" i="7"/>
  <c r="U126" i="7"/>
  <c r="AJ127" i="4"/>
  <c r="E20" i="20"/>
  <c r="H17" i="20"/>
  <c r="U77" i="7"/>
  <c r="AJ78" i="4"/>
  <c r="U83" i="7"/>
  <c r="AJ84" i="4"/>
  <c r="U78" i="7"/>
  <c r="AJ79" i="4"/>
  <c r="U122" i="7"/>
  <c r="AJ123" i="4"/>
  <c r="U117" i="7"/>
  <c r="AJ118" i="4"/>
  <c r="U14" i="7"/>
  <c r="AJ15" i="4"/>
  <c r="E8" i="20"/>
  <c r="E13" i="20"/>
  <c r="E5" i="20"/>
  <c r="U88" i="7"/>
  <c r="AJ89" i="4"/>
  <c r="U38" i="7"/>
  <c r="AJ39" i="4"/>
  <c r="U107" i="7"/>
  <c r="AJ108" i="4"/>
  <c r="U86" i="7"/>
  <c r="AJ87" i="4"/>
  <c r="H5" i="20"/>
  <c r="U69" i="7"/>
  <c r="AJ70" i="4"/>
  <c r="E11" i="20"/>
  <c r="E14" i="20"/>
  <c r="U103" i="7"/>
  <c r="AJ104" i="4"/>
  <c r="U61" i="7"/>
  <c r="AJ62" i="4"/>
  <c r="U18" i="7"/>
  <c r="AJ19" i="4"/>
  <c r="U71" i="7"/>
  <c r="AJ72" i="4"/>
  <c r="U76" i="7"/>
  <c r="AJ77" i="4"/>
  <c r="H8" i="20"/>
  <c r="U39" i="7"/>
  <c r="AJ40" i="4"/>
  <c r="U124" i="7"/>
  <c r="AJ125" i="4"/>
  <c r="E22" i="20"/>
  <c r="U5" i="7"/>
  <c r="A73" i="7" s="1"/>
  <c r="AJ6" i="4"/>
  <c r="U102" i="7"/>
  <c r="AJ103" i="4"/>
  <c r="U21" i="7"/>
  <c r="AJ22" i="4"/>
  <c r="A78" i="4" l="1"/>
  <c r="A21" i="7"/>
  <c r="H23" i="20"/>
  <c r="A71" i="7"/>
  <c r="A103" i="7"/>
  <c r="A29" i="4"/>
  <c r="A101" i="4"/>
  <c r="A34" i="4"/>
  <c r="H24" i="20"/>
  <c r="A29" i="7"/>
  <c r="A22" i="4"/>
  <c r="A113" i="4"/>
  <c r="A117" i="4"/>
  <c r="A118" i="4"/>
  <c r="A122" i="7"/>
  <c r="A33" i="4"/>
  <c r="A56" i="4"/>
  <c r="A111" i="4"/>
  <c r="A57" i="4"/>
  <c r="A70" i="7"/>
  <c r="A131" i="4"/>
  <c r="A128" i="4"/>
  <c r="A108" i="7"/>
  <c r="A121" i="7"/>
  <c r="A64" i="4"/>
  <c r="A7" i="4"/>
  <c r="A66" i="4"/>
  <c r="A100" i="4"/>
  <c r="A61" i="4"/>
  <c r="A53" i="4"/>
  <c r="A26" i="4"/>
  <c r="A47" i="4"/>
  <c r="A74" i="4"/>
  <c r="A95" i="4"/>
  <c r="A14" i="4"/>
  <c r="A51" i="4"/>
  <c r="A75" i="4"/>
  <c r="A40" i="7"/>
  <c r="A64" i="7"/>
  <c r="A49" i="4"/>
  <c r="A32" i="4"/>
  <c r="A90" i="4"/>
  <c r="A10" i="4"/>
  <c r="A54" i="7"/>
  <c r="A76" i="4"/>
  <c r="A38" i="4"/>
  <c r="A69" i="4"/>
  <c r="A129" i="7"/>
  <c r="A93" i="7"/>
  <c r="A62" i="7"/>
  <c r="H6" i="20"/>
  <c r="A76" i="7"/>
  <c r="A38" i="7"/>
  <c r="H12" i="20"/>
  <c r="A98" i="7"/>
  <c r="A24" i="7"/>
  <c r="H16" i="20"/>
  <c r="A10" i="7"/>
  <c r="A73" i="4"/>
  <c r="A110" i="4"/>
  <c r="A98" i="4"/>
  <c r="A118" i="7"/>
  <c r="A5" i="7"/>
  <c r="A80" i="7"/>
  <c r="A65" i="7"/>
  <c r="A116" i="7"/>
  <c r="A99" i="7"/>
  <c r="A125" i="7"/>
  <c r="A101" i="7"/>
  <c r="A51" i="7"/>
  <c r="A111" i="7"/>
  <c r="A85" i="7"/>
  <c r="A52" i="7"/>
  <c r="A50" i="7"/>
  <c r="A26" i="7"/>
  <c r="A128" i="7"/>
  <c r="A95" i="7"/>
  <c r="A63" i="7"/>
  <c r="A32" i="7"/>
  <c r="A84" i="7"/>
  <c r="A20" i="7"/>
  <c r="A22" i="7"/>
  <c r="A106" i="7"/>
  <c r="A90" i="7"/>
  <c r="A42" i="7"/>
  <c r="A44" i="7"/>
  <c r="A60" i="7"/>
  <c r="A74" i="7"/>
  <c r="A94" i="7"/>
  <c r="A112" i="7"/>
  <c r="A25" i="7"/>
  <c r="A13" i="7"/>
  <c r="A46" i="7"/>
  <c r="A100" i="7"/>
  <c r="A75" i="7"/>
  <c r="A59" i="7"/>
  <c r="A4" i="7"/>
  <c r="A7" i="7"/>
  <c r="A30" i="7"/>
  <c r="A45" i="7"/>
  <c r="A19" i="7"/>
  <c r="A35" i="7"/>
  <c r="A92" i="7"/>
  <c r="A43" i="7"/>
  <c r="A34" i="7"/>
  <c r="A23" i="7"/>
  <c r="A15" i="7"/>
  <c r="A104" i="7"/>
  <c r="A49" i="7"/>
  <c r="A17" i="7"/>
  <c r="A31" i="7"/>
  <c r="A81" i="7"/>
  <c r="A115" i="4"/>
  <c r="A88" i="7"/>
  <c r="A132" i="4"/>
  <c r="A53" i="7"/>
  <c r="A11" i="7"/>
  <c r="A110" i="7"/>
  <c r="A86" i="7"/>
  <c r="A91" i="4"/>
  <c r="A130" i="4"/>
  <c r="A82" i="4"/>
  <c r="A68" i="4"/>
  <c r="H18" i="20"/>
  <c r="A47" i="7"/>
  <c r="A17" i="4"/>
  <c r="A114" i="7"/>
  <c r="A80" i="4"/>
  <c r="A87" i="7"/>
  <c r="A37" i="4"/>
  <c r="A102" i="4"/>
  <c r="A106" i="4"/>
  <c r="A42" i="4"/>
  <c r="A97" i="4"/>
  <c r="A62" i="4"/>
  <c r="H7" i="20"/>
  <c r="A69" i="7"/>
  <c r="A102" i="7"/>
  <c r="A6" i="4"/>
  <c r="A39" i="7"/>
  <c r="A77" i="4"/>
  <c r="A72" i="4"/>
  <c r="A61" i="7"/>
  <c r="A104" i="4"/>
  <c r="A87" i="4"/>
  <c r="A39" i="4"/>
  <c r="A89" i="4"/>
  <c r="A14" i="7"/>
  <c r="A123" i="4"/>
  <c r="A78" i="7"/>
  <c r="A93" i="4"/>
  <c r="A126" i="7"/>
  <c r="A6" i="7"/>
  <c r="A50" i="4"/>
  <c r="A48" i="4"/>
  <c r="H11" i="20"/>
  <c r="A119" i="7"/>
  <c r="H15" i="20"/>
  <c r="A86" i="4"/>
  <c r="A25" i="4"/>
  <c r="A11" i="4"/>
  <c r="A91" i="7"/>
  <c r="A36" i="4"/>
  <c r="A46" i="4"/>
  <c r="A55" i="4"/>
  <c r="A12" i="7"/>
  <c r="A58" i="7"/>
  <c r="A129" i="4"/>
  <c r="A126" i="4"/>
  <c r="A88" i="4"/>
  <c r="A105" i="4"/>
  <c r="A27" i="7"/>
  <c r="A122" i="4"/>
  <c r="A109" i="4"/>
  <c r="A96" i="7"/>
  <c r="A119" i="4"/>
  <c r="A8" i="7"/>
  <c r="A30" i="4"/>
  <c r="A125" i="4"/>
  <c r="A19" i="4"/>
  <c r="A70" i="4"/>
  <c r="A45" i="4"/>
  <c r="A43" i="4"/>
  <c r="A8" i="4"/>
  <c r="A108" i="4"/>
  <c r="A81" i="4"/>
  <c r="A5" i="4"/>
  <c r="A24" i="4"/>
  <c r="A65" i="4"/>
  <c r="A35" i="4"/>
  <c r="H10" i="20"/>
  <c r="A117" i="7"/>
  <c r="A84" i="4"/>
  <c r="A77" i="7"/>
  <c r="A127" i="4"/>
  <c r="A124" i="4"/>
  <c r="A67" i="4"/>
  <c r="A121" i="4"/>
  <c r="A131" i="7"/>
  <c r="A48" i="7"/>
  <c r="H22" i="20"/>
  <c r="A55" i="7"/>
  <c r="A94" i="4"/>
  <c r="A63" i="4"/>
  <c r="A12" i="4"/>
  <c r="A67" i="7"/>
  <c r="A83" i="4"/>
  <c r="A21" i="4"/>
  <c r="A89" i="7"/>
  <c r="A28" i="7"/>
  <c r="A56" i="7"/>
  <c r="A16" i="7"/>
  <c r="A114" i="4"/>
  <c r="A79" i="7"/>
  <c r="A41" i="4"/>
  <c r="A9" i="7"/>
  <c r="A58" i="4"/>
  <c r="A130" i="7"/>
  <c r="A36" i="7"/>
  <c r="A72" i="7"/>
  <c r="A116" i="4"/>
  <c r="A112" i="4"/>
  <c r="A105" i="7"/>
  <c r="A109" i="7"/>
  <c r="A27" i="4"/>
  <c r="A37" i="7"/>
  <c r="A52" i="4"/>
  <c r="A97" i="7"/>
  <c r="A33" i="7"/>
  <c r="H19" i="20"/>
  <c r="A127" i="7"/>
  <c r="H20" i="20"/>
  <c r="A41" i="7"/>
  <c r="A31" i="4"/>
  <c r="A103" i="4"/>
  <c r="A124" i="7"/>
  <c r="A40" i="4"/>
  <c r="A18" i="7"/>
  <c r="A107" i="7"/>
  <c r="A15" i="4"/>
  <c r="A79" i="4"/>
  <c r="H4" i="20"/>
  <c r="A83" i="7"/>
  <c r="A20" i="4"/>
  <c r="A96" i="4"/>
  <c r="A18" i="4"/>
  <c r="A123" i="7"/>
  <c r="A66" i="7"/>
  <c r="A120" i="7"/>
  <c r="A54" i="4"/>
  <c r="A107" i="4"/>
  <c r="A82" i="7"/>
  <c r="A23" i="4"/>
  <c r="A120" i="4"/>
  <c r="A113" i="7"/>
  <c r="A44" i="4"/>
  <c r="A92" i="4"/>
  <c r="A57" i="7"/>
  <c r="A13" i="4"/>
  <c r="H9" i="20"/>
  <c r="A115" i="7"/>
  <c r="A60" i="4"/>
  <c r="A59" i="4"/>
  <c r="A28" i="4"/>
  <c r="A16" i="4"/>
  <c r="A68" i="7"/>
  <c r="A85" i="4"/>
  <c r="A9" i="4"/>
  <c r="A99" i="4"/>
  <c r="A8" i="20" l="1"/>
  <c r="A4" i="20"/>
  <c r="A5" i="20"/>
  <c r="A11" i="20"/>
  <c r="A13" i="20"/>
  <c r="A17" i="20"/>
  <c r="A23" i="20"/>
  <c r="A19" i="20"/>
  <c r="A22" i="20"/>
  <c r="A10" i="20"/>
  <c r="A15" i="20"/>
  <c r="A6" i="20"/>
  <c r="A21" i="20"/>
  <c r="A24" i="20"/>
  <c r="A20" i="20"/>
  <c r="A14" i="20"/>
  <c r="A18" i="20"/>
  <c r="A16" i="20"/>
  <c r="A12" i="20"/>
  <c r="A9" i="20"/>
  <c r="A7" i="20"/>
</calcChain>
</file>

<file path=xl/sharedStrings.xml><?xml version="1.0" encoding="utf-8"?>
<sst xmlns="http://schemas.openxmlformats.org/spreadsheetml/2006/main" count="1163" uniqueCount="324">
  <si>
    <t>Vulnerabilidad</t>
  </si>
  <si>
    <t>x</t>
  </si>
  <si>
    <t>Población</t>
  </si>
  <si>
    <t>Estatus Socio-Económico</t>
  </si>
  <si>
    <t>Actividad Económica</t>
  </si>
  <si>
    <r>
      <t>Población</t>
    </r>
    <r>
      <rPr>
        <sz val="12"/>
        <color theme="1"/>
        <rFont val="Calibri"/>
        <family val="2"/>
        <scheme val="minor"/>
      </rPr>
      <t xml:space="preserve"> frente a </t>
    </r>
    <r>
      <rPr>
        <b/>
        <sz val="12"/>
        <color theme="1"/>
        <rFont val="Calibri"/>
        <family val="2"/>
        <scheme val="minor"/>
      </rPr>
      <t>Estatus Socio-económico</t>
    </r>
  </si>
  <si>
    <r>
      <t xml:space="preserve">Población </t>
    </r>
    <r>
      <rPr>
        <sz val="12"/>
        <color theme="1"/>
        <rFont val="Calibri"/>
        <family val="2"/>
        <scheme val="minor"/>
      </rPr>
      <t xml:space="preserve">frente a </t>
    </r>
    <r>
      <rPr>
        <b/>
        <sz val="12"/>
        <color theme="1"/>
        <rFont val="Calibri"/>
        <family val="2"/>
        <scheme val="minor"/>
      </rPr>
      <t>Actividad Económica</t>
    </r>
  </si>
  <si>
    <r>
      <t>Estatus Socio-económico</t>
    </r>
    <r>
      <rPr>
        <sz val="12"/>
        <color theme="1"/>
        <rFont val="Calibri"/>
        <family val="2"/>
        <scheme val="minor"/>
      </rPr>
      <t xml:space="preserve"> frente a </t>
    </r>
    <r>
      <rPr>
        <b/>
        <sz val="12"/>
        <color theme="1"/>
        <rFont val="Calibri"/>
        <family val="2"/>
        <scheme val="minor"/>
      </rPr>
      <t>Actividad Económica</t>
    </r>
  </si>
  <si>
    <t>Peso</t>
  </si>
  <si>
    <t>Wharton</t>
  </si>
  <si>
    <t>n</t>
  </si>
  <si>
    <t>Random Index (RI)</t>
  </si>
  <si>
    <t>Tasa Extranjeros</t>
  </si>
  <si>
    <t>Esperanza de Vida</t>
  </si>
  <si>
    <t>DISTRITO</t>
  </si>
  <si>
    <t>BARRIO</t>
  </si>
  <si>
    <t>01. Centro</t>
  </si>
  <si>
    <t xml:space="preserve">   011. Palacio</t>
  </si>
  <si>
    <t xml:space="preserve">   012. Embajadores</t>
  </si>
  <si>
    <t xml:space="preserve">   013. Cortes</t>
  </si>
  <si>
    <t xml:space="preserve">   014. Justicia</t>
  </si>
  <si>
    <t xml:space="preserve">   015. Universidad</t>
  </si>
  <si>
    <t xml:space="preserve">   016. Sol</t>
  </si>
  <si>
    <t>02. Arganzuela</t>
  </si>
  <si>
    <t xml:space="preserve">   021. Imperial</t>
  </si>
  <si>
    <t xml:space="preserve">   022. Acacias</t>
  </si>
  <si>
    <t xml:space="preserve">   023. Chopera</t>
  </si>
  <si>
    <t xml:space="preserve">   024. Legazpi</t>
  </si>
  <si>
    <t xml:space="preserve">   025. Delicias</t>
  </si>
  <si>
    <t xml:space="preserve">   026. Palos de Moguer</t>
  </si>
  <si>
    <t xml:space="preserve">   027. Atocha</t>
  </si>
  <si>
    <t>03. Retiro</t>
  </si>
  <si>
    <t xml:space="preserve">   031. Pacífico</t>
  </si>
  <si>
    <t xml:space="preserve">   032. Adelfas</t>
  </si>
  <si>
    <t xml:space="preserve">   033. Estrella</t>
  </si>
  <si>
    <t xml:space="preserve">   034. Ibiza</t>
  </si>
  <si>
    <t xml:space="preserve">   035. Jerónimos</t>
  </si>
  <si>
    <t xml:space="preserve">   036. Niño Jesús</t>
  </si>
  <si>
    <t>04. Salamanca</t>
  </si>
  <si>
    <t xml:space="preserve">   041. Recoletos</t>
  </si>
  <si>
    <t xml:space="preserve">   042. Goya</t>
  </si>
  <si>
    <t xml:space="preserve">   043. Fuente del Berro</t>
  </si>
  <si>
    <t xml:space="preserve">   044. Guindalera</t>
  </si>
  <si>
    <t xml:space="preserve">   045. Lista</t>
  </si>
  <si>
    <t xml:space="preserve">   046. Castellana</t>
  </si>
  <si>
    <t>05. Chamartín</t>
  </si>
  <si>
    <t xml:space="preserve">   051. El Viso</t>
  </si>
  <si>
    <t xml:space="preserve">   052. Prosperidad</t>
  </si>
  <si>
    <t xml:space="preserve">   053. Ciudad Jardín</t>
  </si>
  <si>
    <t xml:space="preserve">   054. Hispanoamérica</t>
  </si>
  <si>
    <t xml:space="preserve">   055. Nueva España</t>
  </si>
  <si>
    <t xml:space="preserve">   056. Castilla</t>
  </si>
  <si>
    <t>06. Tetuán</t>
  </si>
  <si>
    <t xml:space="preserve">   061. Bellas Vistas</t>
  </si>
  <si>
    <t xml:space="preserve">   062. Cuatro Caminos</t>
  </si>
  <si>
    <t xml:space="preserve">   063. Castillejos</t>
  </si>
  <si>
    <t xml:space="preserve">   064. Almenara</t>
  </si>
  <si>
    <t xml:space="preserve">   065. Valdeacederas</t>
  </si>
  <si>
    <t xml:space="preserve">   066. Berruguete</t>
  </si>
  <si>
    <t>07. Chamberí</t>
  </si>
  <si>
    <t xml:space="preserve">   071. Gaztambide</t>
  </si>
  <si>
    <t xml:space="preserve">   072. Arapiles</t>
  </si>
  <si>
    <t xml:space="preserve">   073. Trafalgar</t>
  </si>
  <si>
    <t xml:space="preserve">   074. Almagro</t>
  </si>
  <si>
    <t xml:space="preserve">   075. Ríos Rosas</t>
  </si>
  <si>
    <t xml:space="preserve">   076. Vallehermoso</t>
  </si>
  <si>
    <t>08. Fuencarral-El Pardo</t>
  </si>
  <si>
    <t xml:space="preserve">   081. El Pardo</t>
  </si>
  <si>
    <t xml:space="preserve">   082. Fuentelarreina</t>
  </si>
  <si>
    <t xml:space="preserve">   083. Peñagrande</t>
  </si>
  <si>
    <t xml:space="preserve">   084. Pilar</t>
  </si>
  <si>
    <t xml:space="preserve">   085. La Paz</t>
  </si>
  <si>
    <t xml:space="preserve">   086. Valverde</t>
  </si>
  <si>
    <t xml:space="preserve">   087. Mirasierra</t>
  </si>
  <si>
    <t xml:space="preserve">   088. El Goloso</t>
  </si>
  <si>
    <t>09. Moncloa-Aravaca</t>
  </si>
  <si>
    <t xml:space="preserve">   091. Casa de Campo</t>
  </si>
  <si>
    <t xml:space="preserve">   092. Argüelles</t>
  </si>
  <si>
    <t xml:space="preserve">   093. Ciudad Universitaria</t>
  </si>
  <si>
    <t xml:space="preserve">   094. Valdezarza</t>
  </si>
  <si>
    <t xml:space="preserve">   095. Valdemarín</t>
  </si>
  <si>
    <t xml:space="preserve">   096. El Plantío</t>
  </si>
  <si>
    <t xml:space="preserve">   097. Aravaca</t>
  </si>
  <si>
    <t>10. Latina</t>
  </si>
  <si>
    <t xml:space="preserve">   101. Cármenes</t>
  </si>
  <si>
    <t xml:space="preserve">   102. Puerta del Angel</t>
  </si>
  <si>
    <t xml:space="preserve">   103. Lucero</t>
  </si>
  <si>
    <t xml:space="preserve">   104. Aluche</t>
  </si>
  <si>
    <t xml:space="preserve">   105. Campamento</t>
  </si>
  <si>
    <t xml:space="preserve">   106. Cuatro Vientos</t>
  </si>
  <si>
    <t xml:space="preserve">   107. Las Águilas</t>
  </si>
  <si>
    <t>11. Carabanchel</t>
  </si>
  <si>
    <t xml:space="preserve">   111. Comillas</t>
  </si>
  <si>
    <t xml:space="preserve">   112. Opañel</t>
  </si>
  <si>
    <t xml:space="preserve">   113. San Isidro</t>
  </si>
  <si>
    <t xml:space="preserve">   114. Vista Alegre</t>
  </si>
  <si>
    <t xml:space="preserve">   115. Puerta Bonita</t>
  </si>
  <si>
    <t xml:space="preserve">   116. Buenavista</t>
  </si>
  <si>
    <t xml:space="preserve">   117. Abrantes</t>
  </si>
  <si>
    <t>12. Usera</t>
  </si>
  <si>
    <t xml:space="preserve">   121. Orcasitas</t>
  </si>
  <si>
    <t xml:space="preserve">   122. Orcasur</t>
  </si>
  <si>
    <t xml:space="preserve">   123. San Fermín</t>
  </si>
  <si>
    <t xml:space="preserve">   124. Almendrales</t>
  </si>
  <si>
    <t xml:space="preserve">   125. Moscardó</t>
  </si>
  <si>
    <t xml:space="preserve">   126. Zofio</t>
  </si>
  <si>
    <t xml:space="preserve">   127. Pradolongo</t>
  </si>
  <si>
    <t>13. Puente de Vallecas</t>
  </si>
  <si>
    <t xml:space="preserve">   131. Entrevías</t>
  </si>
  <si>
    <t xml:space="preserve">   132. San Diego</t>
  </si>
  <si>
    <t xml:space="preserve">   133. Palomeras Bajas</t>
  </si>
  <si>
    <t xml:space="preserve">   134. Palomeras Sureste</t>
  </si>
  <si>
    <t xml:space="preserve">   135. Portazgo</t>
  </si>
  <si>
    <t xml:space="preserve">   136. Numancia</t>
  </si>
  <si>
    <t>14. Moratalaz</t>
  </si>
  <si>
    <t xml:space="preserve">   141. Pavones</t>
  </si>
  <si>
    <t xml:space="preserve">   142. Horcajo</t>
  </si>
  <si>
    <t xml:space="preserve">   143. Marroquina</t>
  </si>
  <si>
    <t xml:space="preserve">   144. Media Legua</t>
  </si>
  <si>
    <t xml:space="preserve">   145. Fontarrón</t>
  </si>
  <si>
    <t xml:space="preserve">   146. Vinateros</t>
  </si>
  <si>
    <t>15. Ciudad Lineal</t>
  </si>
  <si>
    <t xml:space="preserve">   151. Ventas</t>
  </si>
  <si>
    <t xml:space="preserve">   152. Pueblo Nuevo</t>
  </si>
  <si>
    <t xml:space="preserve">   153. Quintana</t>
  </si>
  <si>
    <t xml:space="preserve">   154. Concepción</t>
  </si>
  <si>
    <t xml:space="preserve">   155. San Pascual</t>
  </si>
  <si>
    <t xml:space="preserve">   156. San Juan Bautista</t>
  </si>
  <si>
    <t xml:space="preserve">   157. Colina</t>
  </si>
  <si>
    <t xml:space="preserve">   158. Atalaya</t>
  </si>
  <si>
    <t xml:space="preserve">   159. Costillares</t>
  </si>
  <si>
    <t>16. Hortaleza</t>
  </si>
  <si>
    <t xml:space="preserve">   161. Palomas</t>
  </si>
  <si>
    <t xml:space="preserve">   162. Piovera</t>
  </si>
  <si>
    <t xml:space="preserve">   163. Canillas</t>
  </si>
  <si>
    <t xml:space="preserve">   164. Pinar del Rey</t>
  </si>
  <si>
    <t xml:space="preserve">   165. Apóstol Santiago</t>
  </si>
  <si>
    <t xml:space="preserve">   166. Valdefuentes</t>
  </si>
  <si>
    <t>17. Villaverde</t>
  </si>
  <si>
    <t xml:space="preserve">   171. San Andrés</t>
  </si>
  <si>
    <t xml:space="preserve">   172. San Cristóbal</t>
  </si>
  <si>
    <t xml:space="preserve">   173. Butarque</t>
  </si>
  <si>
    <t xml:space="preserve">   174. Los Rosales</t>
  </si>
  <si>
    <t xml:space="preserve">   175. Los Ángeles</t>
  </si>
  <si>
    <t>18. Villa de Vallecas</t>
  </si>
  <si>
    <t xml:space="preserve">   181. Casco Histórico de Vallecas</t>
  </si>
  <si>
    <t xml:space="preserve">   182. Santa Eugenia</t>
  </si>
  <si>
    <t>19. Vicálvaro</t>
  </si>
  <si>
    <t xml:space="preserve">   191. Casco Histórico de Vicálvaro</t>
  </si>
  <si>
    <t xml:space="preserve">   192. Ambroz</t>
  </si>
  <si>
    <t>20. San Blas</t>
  </si>
  <si>
    <t xml:space="preserve">   201. Simancas</t>
  </si>
  <si>
    <t xml:space="preserve">   202. Hellín</t>
  </si>
  <si>
    <t xml:space="preserve">   203. Amposta</t>
  </si>
  <si>
    <t xml:space="preserve">   204. Arcos</t>
  </si>
  <si>
    <t xml:space="preserve">   205. Rosas</t>
  </si>
  <si>
    <t xml:space="preserve">   206. Rejas</t>
  </si>
  <si>
    <t xml:space="preserve">   207. Canillejas</t>
  </si>
  <si>
    <t xml:space="preserve">   208. Salvador</t>
  </si>
  <si>
    <t>21. Barajas</t>
  </si>
  <si>
    <t xml:space="preserve">   211. Alameda de Osuna</t>
  </si>
  <si>
    <t xml:space="preserve">   212. Aeropuerto</t>
  </si>
  <si>
    <t xml:space="preserve">   213. Casco Histórico de Barajas</t>
  </si>
  <si>
    <t xml:space="preserve">   214. Timón</t>
  </si>
  <si>
    <t xml:space="preserve">   215. Corralejos</t>
  </si>
  <si>
    <t>Tasa Paro Absoluto</t>
  </si>
  <si>
    <t>Tasa de Paro</t>
  </si>
  <si>
    <t>NORMALIZADO</t>
  </si>
  <si>
    <t>Esperanza de Vida Corregida</t>
  </si>
  <si>
    <t>Ranking Vulnerabilidad</t>
  </si>
  <si>
    <t>Importancia Relativa</t>
  </si>
  <si>
    <t>IGUAL</t>
  </si>
  <si>
    <t>Mucho</t>
  </si>
  <si>
    <t>Bastante</t>
  </si>
  <si>
    <t>Algo</t>
  </si>
  <si>
    <t>Extrema</t>
  </si>
  <si>
    <t>Igual</t>
  </si>
  <si>
    <t>MAYOR</t>
  </si>
  <si>
    <t>MENOR</t>
  </si>
  <si>
    <t>Consistencia Saaty</t>
  </si>
  <si>
    <t>Modelo de Índice de Vulnerabilidad aplicando el Proceso Analítico Jerárquico</t>
  </si>
  <si>
    <t>Para obtener un ranking basado en la vulnerabilidad, deben darse valores a la importancia relativa entre las variables de decisión.</t>
  </si>
  <si>
    <t>Por ejemplo:</t>
  </si>
  <si>
    <t>A</t>
  </si>
  <si>
    <r>
      <t>B</t>
    </r>
    <r>
      <rPr>
        <sz val="12"/>
        <color theme="1"/>
        <rFont val="Calibri"/>
        <family val="2"/>
        <scheme val="minor"/>
      </rPr>
      <t xml:space="preserve"> frente a </t>
    </r>
    <r>
      <rPr>
        <b/>
        <sz val="12"/>
        <color theme="1"/>
        <rFont val="Calibri"/>
        <family val="2"/>
        <scheme val="minor"/>
      </rPr>
      <t>C</t>
    </r>
  </si>
  <si>
    <t>B</t>
  </si>
  <si>
    <t>C</t>
  </si>
  <si>
    <t>Los pesos significan que para calcular A tendremos que hacer: A = 0,25*B + 0,75*C</t>
  </si>
  <si>
    <t>Es decir, C es el índice que más va a pesar para el cálculo de A.</t>
  </si>
  <si>
    <r>
      <t>El rango de importancia relativa entre dos variables de decisión se encuentra entre el valor más bajo "</t>
    </r>
    <r>
      <rPr>
        <i/>
        <sz val="14"/>
        <color theme="1"/>
        <rFont val="Calibri"/>
        <family val="2"/>
        <scheme val="minor"/>
      </rPr>
      <t>extremadamente menos importante</t>
    </r>
    <r>
      <rPr>
        <sz val="14"/>
        <color theme="1"/>
        <rFont val="Calibri"/>
        <family val="2"/>
        <scheme val="minor"/>
      </rPr>
      <t>" hasta el mayor "</t>
    </r>
    <r>
      <rPr>
        <i/>
        <sz val="14"/>
        <color theme="1"/>
        <rFont val="Calibri"/>
        <family val="2"/>
        <scheme val="minor"/>
      </rPr>
      <t>extremadamente más importante</t>
    </r>
    <r>
      <rPr>
        <sz val="14"/>
        <color theme="1"/>
        <rFont val="Calibri"/>
        <family val="2"/>
        <scheme val="minor"/>
      </rPr>
      <t>".</t>
    </r>
  </si>
  <si>
    <r>
      <t>En este ejemplo, B es "</t>
    </r>
    <r>
      <rPr>
        <i/>
        <sz val="14"/>
        <color theme="1"/>
        <rFont val="Calibri"/>
        <family val="2"/>
        <scheme val="minor"/>
      </rPr>
      <t>Algo menos Importante</t>
    </r>
    <r>
      <rPr>
        <sz val="14"/>
        <color theme="1"/>
        <rFont val="Calibri"/>
        <family val="2"/>
        <scheme val="minor"/>
      </rPr>
      <t>" que C, en el contexto de sus valores son requeridos para el cálculo de A.</t>
    </r>
  </si>
  <si>
    <r>
      <t>Se pueden para valores intermedios entre los rangos, por ejemplo, estar entre "</t>
    </r>
    <r>
      <rPr>
        <i/>
        <sz val="14"/>
        <color theme="1"/>
        <rFont val="Calibri"/>
        <family val="2"/>
        <scheme val="minor"/>
      </rPr>
      <t>bastante menos importante</t>
    </r>
    <r>
      <rPr>
        <sz val="14"/>
        <color theme="1"/>
        <rFont val="Calibri"/>
        <family val="2"/>
        <scheme val="minor"/>
      </rPr>
      <t>" y "</t>
    </r>
    <r>
      <rPr>
        <i/>
        <sz val="14"/>
        <color theme="1"/>
        <rFont val="Calibri"/>
        <family val="2"/>
        <scheme val="minor"/>
      </rPr>
      <t>algo menos importante</t>
    </r>
    <r>
      <rPr>
        <sz val="14"/>
        <color theme="1"/>
        <rFont val="Calibri"/>
        <family val="2"/>
        <scheme val="minor"/>
      </rPr>
      <t>". Basta con marcar con "x" en la celda intermedia.</t>
    </r>
  </si>
  <si>
    <t>La importancia se indica marcando una "x" en el rango de importancia relativa en la hoja "Modelo AHP". En esta hoja, sólo pueden modificarse las celdas que determinan la importancia relativa.</t>
  </si>
  <si>
    <t>Sólo debe marcarse una "x" por fila, en caso contrario aparecerá un mensaje de error en la celda a la izquierda de las variables que se están comparando.</t>
  </si>
  <si>
    <t>Se pueden ordenar los valores por cualquier columna y se ha utilizado un código de color para expresar la posición relativa.</t>
  </si>
  <si>
    <t>Goepel, Klaus D., Implementing the analytic hierarchy process as a standard method for multi-criteria decision making in corporate enterprises – a new AHP excel template with multiple inputs.</t>
  </si>
  <si>
    <t>Proceedings of the international symposium on the analytic hierarchy process, Kuala Lumpur, Malaysia, 2013</t>
  </si>
  <si>
    <t>Ishizaka A., Labib A. Review of the main developments in the analytic hierarchy process, Expert Systems with Applications, 38(11), 14336-14345, 2011</t>
  </si>
  <si>
    <t>Grupo de Ingeligencia Artificial Aplicada</t>
  </si>
  <si>
    <t>www.giaa.inf.uc3m.es</t>
  </si>
  <si>
    <t>Se calcula un índice de coherencia de los juicios realizados llamado "Coherencia Saaty".  Se aplica a comparaciones en las que están involucradas mas de dos variables.</t>
  </si>
  <si>
    <t>El rango de color toma para el amarillo el valor medio, el rojo intenso para el peor valor (en este contexto, el valor mayor) y el verde intenso para el mejor valor (en este contexto será el valor menor).</t>
  </si>
  <si>
    <t xml:space="preserve">Saaty, T. L. (2008). Relative Measurement and its Generalization in Decision Making: Why Pairwise Comparisons are Central in Mathematics for the Measurement of Intangible Factors -- The Analytic Hierarchy/Network </t>
  </si>
  <si>
    <t xml:space="preserve">Process. Revista de la Real Academia de Ciencias Exactas, Físicas y Naturales. Serie A: Matemáticas (RACSAM), 102, 251--318. </t>
  </si>
  <si>
    <t>Autores</t>
  </si>
  <si>
    <t>Jose Manuel Molina</t>
  </si>
  <si>
    <t>Antonio Berlanga</t>
  </si>
  <si>
    <t>Miguel Ángel Patricio</t>
  </si>
  <si>
    <t>Los cálculos de las variables se presentan en la hoja "Índices y Ranking Barrio". Se muestran las variables con los valores de entrada (color azul) las intermedias (amarillo) y finálmente el valor de "Vulnerabilidad"</t>
  </si>
  <si>
    <t>Modelo AHP</t>
  </si>
  <si>
    <t>Índices y Ranking Barrio</t>
  </si>
  <si>
    <t>Los valores calculados se obtienen normalizados a 1. Por tanto, si un barrio tiene un valor para una variable calculada que es el doble que otro, significa que en comparación, es el doble peor.</t>
  </si>
  <si>
    <t>Tasa demanda Dependientes</t>
  </si>
  <si>
    <t>Estatus Socio-económico</t>
  </si>
  <si>
    <t>Familas perceptoras renta mínima</t>
  </si>
  <si>
    <t>Renta media hogar</t>
  </si>
  <si>
    <t>Renta media hogar Corregida</t>
  </si>
  <si>
    <t>Esperanza de vida</t>
  </si>
  <si>
    <t>Desarrollo Urbano</t>
  </si>
  <si>
    <r>
      <t xml:space="preserve">Estatus Socio-económico </t>
    </r>
    <r>
      <rPr>
        <sz val="12"/>
        <color theme="1"/>
        <rFont val="Calibri"/>
        <family val="2"/>
        <scheme val="minor"/>
      </rPr>
      <t xml:space="preserve">frente a </t>
    </r>
    <r>
      <rPr>
        <b/>
        <sz val="12"/>
        <color theme="1"/>
        <rFont val="Calibri"/>
        <family val="2"/>
        <scheme val="minor"/>
      </rPr>
      <t>Desarrollo Urbano</t>
    </r>
  </si>
  <si>
    <r>
      <t>Actividad Económica</t>
    </r>
    <r>
      <rPr>
        <sz val="12"/>
        <color theme="1"/>
        <rFont val="Calibri"/>
        <family val="2"/>
        <scheme val="minor"/>
      </rPr>
      <t xml:space="preserve"> frente a </t>
    </r>
    <r>
      <rPr>
        <b/>
        <sz val="12"/>
        <color theme="1"/>
        <rFont val="Calibri"/>
        <family val="2"/>
        <scheme val="minor"/>
      </rPr>
      <t>Desarrollo Urbano</t>
    </r>
  </si>
  <si>
    <t>Necesidades Asistenciales</t>
  </si>
  <si>
    <r>
      <t>Población</t>
    </r>
    <r>
      <rPr>
        <sz val="12"/>
        <color theme="1"/>
        <rFont val="Calibri"/>
        <family val="2"/>
        <scheme val="minor"/>
      </rPr>
      <t xml:space="preserve"> frente a </t>
    </r>
    <r>
      <rPr>
        <b/>
        <sz val="12"/>
        <color theme="1"/>
        <rFont val="Calibri"/>
        <family val="2"/>
        <scheme val="minor"/>
      </rPr>
      <t>Necesidades Asistenciales</t>
    </r>
  </si>
  <si>
    <r>
      <t>Estatus Socio-económico</t>
    </r>
    <r>
      <rPr>
        <sz val="12"/>
        <color theme="1"/>
        <rFont val="Calibri"/>
        <family val="2"/>
        <scheme val="minor"/>
      </rPr>
      <t xml:space="preserve"> frente a</t>
    </r>
    <r>
      <rPr>
        <b/>
        <sz val="12"/>
        <color theme="1"/>
        <rFont val="Calibri"/>
        <family val="2"/>
        <scheme val="minor"/>
      </rPr>
      <t xml:space="preserve"> Necesidades Asistenciales</t>
    </r>
  </si>
  <si>
    <r>
      <t>Actividad Económica</t>
    </r>
    <r>
      <rPr>
        <sz val="12"/>
        <color theme="1"/>
        <rFont val="Calibri"/>
        <family val="2"/>
        <scheme val="minor"/>
      </rPr>
      <t xml:space="preserve"> frente a </t>
    </r>
    <r>
      <rPr>
        <b/>
        <sz val="12"/>
        <color theme="1"/>
        <rFont val="Calibri"/>
        <family val="2"/>
        <scheme val="minor"/>
      </rPr>
      <t>Necesidades Asistenciales</t>
    </r>
  </si>
  <si>
    <r>
      <t>Desarrollo Urbano</t>
    </r>
    <r>
      <rPr>
        <sz val="12"/>
        <color theme="1"/>
        <rFont val="Calibri"/>
        <family val="2"/>
        <scheme val="minor"/>
      </rPr>
      <t xml:space="preserve"> frente a </t>
    </r>
    <r>
      <rPr>
        <b/>
        <sz val="12"/>
        <color theme="1"/>
        <rFont val="Calibri"/>
        <family val="2"/>
        <scheme val="minor"/>
      </rPr>
      <t>Necesidades Asistenciales</t>
    </r>
  </si>
  <si>
    <t>(valores por debajo de 10% se consideran consistentes)</t>
  </si>
  <si>
    <t>Tasa SAD Dependencia</t>
  </si>
  <si>
    <t>Tasa Teleasistencia Dependencia</t>
  </si>
  <si>
    <t>Tasa Paro 45-60</t>
  </si>
  <si>
    <t>Tasa Demanda Dependientes</t>
  </si>
  <si>
    <r>
      <t>Tasa Demanda Dependientes</t>
    </r>
    <r>
      <rPr>
        <sz val="12"/>
        <color theme="1"/>
        <rFont val="Calibri"/>
        <family val="2"/>
        <scheme val="minor"/>
      </rPr>
      <t xml:space="preserve"> frente a </t>
    </r>
    <r>
      <rPr>
        <b/>
        <sz val="12"/>
        <color theme="1"/>
        <rFont val="Calibri"/>
        <family val="2"/>
        <scheme val="minor"/>
      </rPr>
      <t>Familas perceptoras renta mínima</t>
    </r>
  </si>
  <si>
    <r>
      <t xml:space="preserve">Tasa Demanda Dependientes </t>
    </r>
    <r>
      <rPr>
        <sz val="12"/>
        <color theme="1"/>
        <rFont val="Calibri"/>
        <family val="2"/>
        <scheme val="minor"/>
      </rPr>
      <t xml:space="preserve">frente a </t>
    </r>
    <r>
      <rPr>
        <b/>
        <sz val="12"/>
        <color theme="1"/>
        <rFont val="Calibri"/>
        <family val="2"/>
        <scheme val="minor"/>
      </rPr>
      <t>Tasa SAD Dependencia</t>
    </r>
  </si>
  <si>
    <r>
      <t xml:space="preserve">Tasa Demanda Dependientes </t>
    </r>
    <r>
      <rPr>
        <sz val="12"/>
        <color theme="1"/>
        <rFont val="Calibri"/>
        <family val="2"/>
        <scheme val="minor"/>
      </rPr>
      <t xml:space="preserve">frente a </t>
    </r>
    <r>
      <rPr>
        <b/>
        <sz val="12"/>
        <color theme="1"/>
        <rFont val="Calibri"/>
        <family val="2"/>
        <scheme val="minor"/>
      </rPr>
      <t>Tasa Teleasistencia Dependencia</t>
    </r>
  </si>
  <si>
    <r>
      <t xml:space="preserve">Familas perceptoras renta mínima </t>
    </r>
    <r>
      <rPr>
        <sz val="12"/>
        <color theme="1"/>
        <rFont val="Calibri"/>
        <family val="2"/>
        <scheme val="minor"/>
      </rPr>
      <t xml:space="preserve">frente a </t>
    </r>
    <r>
      <rPr>
        <b/>
        <sz val="12"/>
        <color theme="1"/>
        <rFont val="Calibri"/>
        <family val="2"/>
        <scheme val="minor"/>
      </rPr>
      <t>Tasa Teleasistencia Dependencia</t>
    </r>
  </si>
  <si>
    <r>
      <t xml:space="preserve">Familas perceptoras renta mínima </t>
    </r>
    <r>
      <rPr>
        <sz val="12"/>
        <color theme="1"/>
        <rFont val="Calibri"/>
        <family val="2"/>
        <scheme val="minor"/>
      </rPr>
      <t xml:space="preserve">frente a </t>
    </r>
    <r>
      <rPr>
        <b/>
        <sz val="12"/>
        <color theme="1"/>
        <rFont val="Calibri"/>
        <family val="2"/>
        <scheme val="minor"/>
      </rPr>
      <t>Tasa SAD Dependencia</t>
    </r>
  </si>
  <si>
    <r>
      <t xml:space="preserve">Tasa SAD Dependencia </t>
    </r>
    <r>
      <rPr>
        <sz val="12"/>
        <color theme="1"/>
        <rFont val="Calibri"/>
        <family val="2"/>
        <scheme val="minor"/>
      </rPr>
      <t xml:space="preserve">frente a </t>
    </r>
    <r>
      <rPr>
        <b/>
        <sz val="12"/>
        <color theme="1"/>
        <rFont val="Calibri"/>
        <family val="2"/>
        <scheme val="minor"/>
      </rPr>
      <t>Tasa Teleasistencia Dependencia</t>
    </r>
  </si>
  <si>
    <t>Leyenda para gráfico</t>
  </si>
  <si>
    <t>Distrito</t>
  </si>
  <si>
    <t>Sin Estudios o Primarios</t>
  </si>
  <si>
    <t>Tasa de Parados Sin Prestación</t>
  </si>
  <si>
    <r>
      <t>Esperanza de vida</t>
    </r>
    <r>
      <rPr>
        <sz val="12"/>
        <color theme="1"/>
        <rFont val="Calibri"/>
        <family val="2"/>
        <scheme val="minor"/>
      </rPr>
      <t xml:space="preserve"> frente a </t>
    </r>
    <r>
      <rPr>
        <b/>
        <sz val="12"/>
        <color theme="1"/>
        <rFont val="Calibri"/>
        <family val="2"/>
        <scheme val="minor"/>
      </rPr>
      <t>Sin Estudios o Primarios</t>
    </r>
  </si>
  <si>
    <r>
      <t xml:space="preserve">Tasa de Paro </t>
    </r>
    <r>
      <rPr>
        <sz val="12"/>
        <color theme="1"/>
        <rFont val="Calibri"/>
        <family val="2"/>
        <scheme val="minor"/>
      </rPr>
      <t xml:space="preserve">frente a </t>
    </r>
    <r>
      <rPr>
        <b/>
        <sz val="12"/>
        <color theme="1"/>
        <rFont val="Calibri"/>
        <family val="2"/>
        <scheme val="minor"/>
      </rPr>
      <t>Tasa de Parados sin Prestación</t>
    </r>
  </si>
  <si>
    <t>Tasa Parados sin Prestación</t>
  </si>
  <si>
    <t>Tasa de Parados sin Prestación</t>
  </si>
  <si>
    <t>Tasa Inmigrantes</t>
  </si>
  <si>
    <r>
      <t>Tasa Inmigrantes</t>
    </r>
    <r>
      <rPr>
        <sz val="12"/>
        <color theme="1"/>
        <rFont val="Calibri"/>
        <family val="2"/>
        <scheme val="minor"/>
      </rPr>
      <t xml:space="preserve"> frente a </t>
    </r>
    <r>
      <rPr>
        <b/>
        <sz val="12"/>
        <color theme="1"/>
        <rFont val="Calibri"/>
        <family val="2"/>
        <scheme val="minor"/>
      </rPr>
      <t>Esperanza de Vida</t>
    </r>
  </si>
  <si>
    <r>
      <t>Tasa Inmigrantes</t>
    </r>
    <r>
      <rPr>
        <sz val="12"/>
        <color theme="1"/>
        <rFont val="Calibri"/>
        <family val="2"/>
        <scheme val="minor"/>
      </rPr>
      <t xml:space="preserve"> frente a </t>
    </r>
    <r>
      <rPr>
        <b/>
        <sz val="12"/>
        <color theme="1"/>
        <rFont val="Calibri"/>
        <family val="2"/>
        <scheme val="minor"/>
      </rPr>
      <t>Sin Estudios o Primarios</t>
    </r>
  </si>
  <si>
    <t>Tasa Paro mayores 45</t>
  </si>
  <si>
    <r>
      <t>Tasa de Paro</t>
    </r>
    <r>
      <rPr>
        <sz val="12"/>
        <color theme="1"/>
        <rFont val="Calibri"/>
        <family val="2"/>
        <scheme val="minor"/>
      </rPr>
      <t xml:space="preserve"> frente a </t>
    </r>
    <r>
      <rPr>
        <b/>
        <sz val="12"/>
        <color theme="1"/>
        <rFont val="Calibri"/>
        <family val="2"/>
        <scheme val="minor"/>
      </rPr>
      <t>Tasa Paro mayores 45</t>
    </r>
  </si>
  <si>
    <r>
      <t>Tasa Paro mayores 45</t>
    </r>
    <r>
      <rPr>
        <sz val="12"/>
        <color theme="1"/>
        <rFont val="Calibri"/>
        <family val="2"/>
        <scheme val="minor"/>
      </rPr>
      <t xml:space="preserve"> frente a </t>
    </r>
    <r>
      <rPr>
        <b/>
        <sz val="12"/>
        <color theme="1"/>
        <rFont val="Calibri"/>
        <family val="2"/>
        <scheme val="minor"/>
      </rPr>
      <t>Tasa Parados sin Prestación</t>
    </r>
  </si>
  <si>
    <t>Valor Catastral</t>
  </si>
  <si>
    <t>Valor Catastral Corregido</t>
  </si>
  <si>
    <t>Proporción de inmigrantes (Extranjeros menos UE y resto países de OCDE/Población total)</t>
  </si>
  <si>
    <t>Descripción</t>
  </si>
  <si>
    <t>Fecha</t>
  </si>
  <si>
    <t>Ayuntamiento de Madrid. Subdirección General de Estadística</t>
  </si>
  <si>
    <t>Auxiliar</t>
  </si>
  <si>
    <t xml:space="preserve">Padrón Municipal de Habitantes </t>
  </si>
  <si>
    <t>Fuentes de datos</t>
  </si>
  <si>
    <t>Se muestran los datos de los indicadores que se han utilizado para realizar los cálculos, así como la procedencia de los mismos.</t>
  </si>
  <si>
    <t>Jesús Gutiérrez Villalta</t>
  </si>
  <si>
    <t>Ester García Sánchez</t>
  </si>
  <si>
    <t>Roberto Losada Maestre</t>
  </si>
  <si>
    <t>Rubén Sánchez Medero</t>
  </si>
  <si>
    <t>Un resultado aceptable para el valor de coherencia Saaty es cuando es menor de 10%.</t>
  </si>
  <si>
    <t>Desarrollo Urbanístico</t>
  </si>
  <si>
    <t>Gema Sánchez Medero</t>
  </si>
  <si>
    <t>Dpto. de Ciencia Política y de la Administración II (UCM)</t>
  </si>
  <si>
    <t>Dpto. Ciencias Sociales (UC3M)</t>
  </si>
  <si>
    <t>Dpto. Informática (UC3M)</t>
  </si>
  <si>
    <r>
      <t>Población</t>
    </r>
    <r>
      <rPr>
        <sz val="12"/>
        <color theme="1"/>
        <rFont val="Calibri"/>
        <family val="2"/>
        <scheme val="minor"/>
      </rPr>
      <t xml:space="preserve"> frente a </t>
    </r>
    <r>
      <rPr>
        <b/>
        <sz val="12"/>
        <color theme="1"/>
        <rFont val="Calibri"/>
        <family val="2"/>
        <scheme val="minor"/>
      </rPr>
      <t>Desarrollo Urbanístico</t>
    </r>
  </si>
  <si>
    <t>Porcentaje de personas sin estudios o con primarios/Población de 25 y más años</t>
  </si>
  <si>
    <t>Renta neta media de los hogares (Urban audit)</t>
  </si>
  <si>
    <t>Porcentaje de parados/Población activa</t>
  </si>
  <si>
    <t>Porcentaje de parados mayores de 45 años/Población activa</t>
  </si>
  <si>
    <t>Parados sin prestación (POR DISTRITO) /Población del distrito</t>
  </si>
  <si>
    <t>Valor medio de los bienes inmuebles (personas físicas)</t>
  </si>
  <si>
    <t>Número de habitantes</t>
  </si>
  <si>
    <t>1 de enero de 2017</t>
  </si>
  <si>
    <t>Agosto 2017</t>
  </si>
  <si>
    <t>1 de agosto de 2017</t>
  </si>
  <si>
    <t>Urban Audit - INE. Elaboración: Ayuntamiento de Madrid. Subdirección General de Estadística</t>
  </si>
  <si>
    <t>Servicio Público de Empleo Estatal. Elaboración: Ayuntamiento de Madrid. Subdirección General de Estadística.</t>
  </si>
  <si>
    <t>Ayuntamiento de Madrid. Agencia Tributaria. Elaboración: Subdirección General de Estadística.</t>
  </si>
  <si>
    <t>Tasa inmigrantes</t>
  </si>
  <si>
    <t>Sin estudios o primarios</t>
  </si>
  <si>
    <t>Tasa paro absoluto</t>
  </si>
  <si>
    <t>Tasa paro mayores 45</t>
  </si>
  <si>
    <t>Tasa de parados sin prestación</t>
  </si>
  <si>
    <t>Valor catastral bienes inmuebles</t>
  </si>
  <si>
    <t>Ranking Vulnerabilidad 2018</t>
  </si>
  <si>
    <t>Ayuntamiento de Madrid. Madrid Salud</t>
  </si>
  <si>
    <t>Esperanza de vida al nacer 2009 - 2012</t>
  </si>
  <si>
    <t>Solicitudes de dependencia por distrito</t>
  </si>
  <si>
    <t>Familias perceptoras de RMI por distrito</t>
  </si>
  <si>
    <t>Beneficiarios del Ayto de Madrid del Servicio de Ayuda a Domicilio por dependencia (dato por distrito)</t>
  </si>
  <si>
    <t>Beneficiarios del Ayto de Madrid del Servicio de Teleasistencia por dependencia (dato por distrito)</t>
  </si>
  <si>
    <t>Ayuntamiento de Madrid. Dirección General de Personas Mayores y Servicios Sociales</t>
  </si>
  <si>
    <t>Área de Gobierno Coordinación Territorial y Cooperación Público – Social</t>
  </si>
  <si>
    <t>De la matriz de datos se puede obtener los pesos que tendrá cada variable. Siguiendo con el ejemplo: La importancia relativa se traduce en un número en una matriz de datos.</t>
  </si>
  <si>
    <t>Bibliografía seleccionada</t>
  </si>
  <si>
    <t>Coordinación del informe</t>
  </si>
  <si>
    <t>Luis Miguel Palomares Martin. Jefe de Servicio de Estudios y Evaluación Territorial. Dirección General de Descentralización y Acción Territorial. Área de Coordinación Territorial y Cooperación Público-Social. Ayuntamiento de Madrid</t>
  </si>
  <si>
    <t>Mercedes Esteban y Peña. Jefa de Departamento de Estudios Territoriales. Dirección General de Descentralización y Acción Territorial. Área de Coordinación Territorial y Cooperación Público-Social. Ayuntamiento de Madrid</t>
  </si>
  <si>
    <t>Elena Fernandez Velasco. Técnico Superior. Socióloga. Servicio de Estudios y Evaluación Territorial. Dirección General de Descentralización y Acción Territorial. Área de Coordinación Territorial y Cooperación Público-Social. Ayuntamiento de Madrid</t>
  </si>
  <si>
    <t>Pilar Fernandez Jimenez. Adjunta al Departamento de Estudios y  Evaluación Territorial. Dirección General de Descentralización y Acción Territorial. Área de Coordinación Territorial y Cooperación Público-Social. Ayuntamiento de Madrid</t>
  </si>
  <si>
    <t xml:space="preserve">Diseño y maquetación </t>
  </si>
  <si>
    <t xml:space="preserve">Javier Ubeda Diaz. Administración. Servicio de Estudios y Evaluación Territorial. </t>
  </si>
  <si>
    <t xml:space="preserve">Informe detallado de la metodologia disponible en: </t>
  </si>
  <si>
    <t>SUMATORIOS</t>
  </si>
  <si>
    <t xml:space="preserve">Fuentes de Datos </t>
  </si>
  <si>
    <t>Categorias de las Fuentes de Datos</t>
  </si>
  <si>
    <t>Caracteristicas de las Fuentes de Datos</t>
  </si>
  <si>
    <t>Origen de los datos</t>
  </si>
  <si>
    <t xml:space="preserve">Tablas de Datos </t>
  </si>
  <si>
    <t xml:space="preserve">Localizacion </t>
  </si>
  <si>
    <t>Nombre del Indicador</t>
  </si>
  <si>
    <t>Barrio</t>
  </si>
  <si>
    <t>Índice y Ranking de Vulnerabilidad. Resultado de Distritos</t>
  </si>
  <si>
    <t>Índices y Ranking Distrito</t>
  </si>
  <si>
    <t>En esta tabla mostramos los valores del indicador de vulnerabilidad  2018 por los distritos de la Ciudad, que se extraen del computo medio de cada uno de los barrios que los conforman.</t>
  </si>
  <si>
    <t>En la hoja denominada aux se encuentran tablas de datos y formulación complementaria para ejecutar los Indices y el Ranking de Barrio. Es la tabla de elaboración.</t>
  </si>
  <si>
    <t>Aux</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</si>
</sst>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0.0000"/>
    <numFmt numFmtId="165" formatCode="0.00000"/>
    <numFmt numFmtId="166" formatCode="0.0%"/>
    <numFmt numFmtId="167" formatCode="0.0"/>
    <numFmt numFmtId="168" formatCode="_-* #,##0\ &quot;€&quot;_-;\-* #,##0\ &quot;€&quot;_-;_-* &quot;-&quot;??\ &quot;€&quot;_-;_-@_-"/>
    <numFmt numFmtId="169" formatCode="0.0&quot;%&quot;"/>
    <numFmt numFmtId="170" formatCode="0.000"/>
    <numFmt numFmtId="171" formatCode="0.000000"/>
    <numFmt numFmtId="172" formatCode="_-* #,##0\ _€_-;\-* #,##0\ _€_-;_-* &quot;-&quot;??\ _€_-;_-@_-"/>
  </numFmts>
  <fonts count="39">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b/>
      <sz val="18"/>
      <color theme="1"/>
      <name val="Calibri"/>
      <family val="2"/>
      <scheme val="minor"/>
    </font>
    <font>
      <b/>
      <i/>
      <sz val="12"/>
      <color theme="1"/>
      <name val="Calibri"/>
      <family val="2"/>
      <scheme val="minor"/>
    </font>
    <font>
      <sz val="18"/>
      <color theme="1"/>
      <name val="Calibri"/>
      <family val="2"/>
      <scheme val="minor"/>
    </font>
    <font>
      <b/>
      <sz val="20"/>
      <color theme="1"/>
      <name val="Calibri"/>
      <family val="2"/>
      <scheme val="minor"/>
    </font>
    <font>
      <i/>
      <sz val="12"/>
      <color theme="1"/>
      <name val="Calibri"/>
      <family val="2"/>
      <scheme val="minor"/>
    </font>
    <font>
      <sz val="12"/>
      <name val="Calibri"/>
      <family val="2"/>
      <scheme val="minor"/>
    </font>
    <font>
      <b/>
      <sz val="12"/>
      <color theme="4" tint="-0.499984740745262"/>
      <name val="Calibri"/>
      <family val="2"/>
      <scheme val="minor"/>
    </font>
    <font>
      <b/>
      <sz val="12"/>
      <color theme="3"/>
      <name val="Calibri"/>
      <family val="2"/>
      <scheme val="minor"/>
    </font>
    <font>
      <sz val="11"/>
      <color theme="1"/>
      <name val="Calibri"/>
      <family val="2"/>
      <scheme val="minor"/>
    </font>
    <font>
      <sz val="14"/>
      <color theme="1"/>
      <name val="Calibri"/>
      <family val="2"/>
      <scheme val="minor"/>
    </font>
    <font>
      <sz val="36"/>
      <color theme="1"/>
      <name val="Calibri"/>
      <family val="2"/>
      <scheme val="minor"/>
    </font>
    <font>
      <i/>
      <sz val="10"/>
      <color theme="1"/>
      <name val="Calibri"/>
      <family val="2"/>
      <scheme val="minor"/>
    </font>
    <font>
      <b/>
      <i/>
      <sz val="11"/>
      <color theme="1"/>
      <name val="Calibri"/>
      <family val="2"/>
      <scheme val="minor"/>
    </font>
    <font>
      <sz val="10"/>
      <color theme="1"/>
      <name val="Calibri"/>
      <family val="2"/>
      <scheme val="minor"/>
    </font>
    <font>
      <i/>
      <sz val="14"/>
      <color theme="1"/>
      <name val="Calibri"/>
      <family val="2"/>
      <scheme val="minor"/>
    </font>
    <font>
      <u/>
      <sz val="12"/>
      <color theme="10"/>
      <name val="Calibri"/>
      <family val="2"/>
      <scheme val="minor"/>
    </font>
    <font>
      <u/>
      <sz val="11"/>
      <color theme="10"/>
      <name val="Calibri"/>
      <family val="2"/>
      <scheme val="minor"/>
    </font>
    <font>
      <b/>
      <sz val="14"/>
      <color theme="1"/>
      <name val="Calibri"/>
      <family val="2"/>
      <scheme val="minor"/>
    </font>
    <font>
      <b/>
      <sz val="11"/>
      <color theme="4" tint="-0.499984740745262"/>
      <name val="Calibri"/>
      <family val="2"/>
      <scheme val="minor"/>
    </font>
    <font>
      <sz val="8"/>
      <color theme="4" tint="-0.499984740745262"/>
      <name val="Calibri"/>
      <family val="2"/>
      <scheme val="minor"/>
    </font>
    <font>
      <b/>
      <sz val="10"/>
      <color theme="4" tint="-0.499984740745262"/>
      <name val="Calibri"/>
      <family val="2"/>
      <scheme val="minor"/>
    </font>
    <font>
      <b/>
      <sz val="12"/>
      <color theme="4" tint="-0.499984740745262"/>
      <name val="Calibri (Cuerpo)"/>
    </font>
    <font>
      <b/>
      <sz val="10"/>
      <color theme="3"/>
      <name val="Calibri"/>
      <family val="2"/>
      <scheme val="minor"/>
    </font>
    <font>
      <u/>
      <sz val="12"/>
      <color theme="11"/>
      <name val="Calibri"/>
      <family val="2"/>
      <scheme val="minor"/>
    </font>
    <font>
      <sz val="24"/>
      <color theme="1"/>
      <name val="Calibri"/>
      <family val="2"/>
      <scheme val="minor"/>
    </font>
    <font>
      <sz val="22"/>
      <color theme="1"/>
      <name val="Calibri"/>
      <family val="2"/>
      <scheme val="minor"/>
    </font>
    <font>
      <sz val="11"/>
      <name val="Calibri"/>
      <family val="2"/>
      <scheme val="minor"/>
    </font>
    <font>
      <b/>
      <sz val="11"/>
      <color theme="1"/>
      <name val="Calibri"/>
      <family val="2"/>
      <scheme val="minor"/>
    </font>
    <font>
      <sz val="9"/>
      <color theme="4" tint="-0.499984740745262"/>
      <name val="Calibri"/>
      <family val="2"/>
      <scheme val="minor"/>
    </font>
    <font>
      <b/>
      <sz val="24"/>
      <color theme="2" tint="-0.499984740745262"/>
      <name val="Calibri"/>
      <family val="2"/>
      <scheme val="minor"/>
    </font>
    <font>
      <b/>
      <sz val="26"/>
      <color rgb="FF0732E7"/>
      <name val="Calibri"/>
      <family val="2"/>
      <scheme val="minor"/>
    </font>
    <font>
      <b/>
      <sz val="26"/>
      <color theme="3" tint="0.3999755851924192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8BEB5"/>
        <bgColor indexed="64"/>
      </patternFill>
    </fill>
    <fill>
      <patternFill patternType="solid">
        <fgColor rgb="FFFCF4F0"/>
        <bgColor indexed="64"/>
      </patternFill>
    </fill>
    <fill>
      <patternFill patternType="solid">
        <fgColor rgb="FFFFFCF3"/>
        <bgColor indexed="64"/>
      </patternFill>
    </fill>
    <fill>
      <patternFill patternType="solid">
        <fgColor rgb="FFF8FFF3"/>
        <bgColor indexed="64"/>
      </patternFill>
    </fill>
    <fill>
      <patternFill patternType="solid">
        <fgColor rgb="FFF08A53"/>
        <bgColor indexed="64"/>
      </patternFill>
    </fill>
    <fill>
      <patternFill patternType="solid">
        <fgColor rgb="FFFFC742"/>
        <bgColor indexed="64"/>
      </patternFill>
    </fill>
    <fill>
      <patternFill patternType="solid">
        <fgColor rgb="FFFFFF00"/>
        <bgColor indexed="64"/>
      </patternFill>
    </fill>
    <fill>
      <patternFill patternType="solid">
        <fgColor rgb="FFFFBEA9"/>
        <bgColor indexed="64"/>
      </patternFill>
    </fill>
  </fills>
  <borders count="56">
    <border>
      <left/>
      <right/>
      <top/>
      <bottom/>
      <diagonal/>
    </border>
    <border>
      <left/>
      <right/>
      <top style="thin">
        <color auto="1"/>
      </top>
      <bottom style="thin">
        <color auto="1"/>
      </bottom>
      <diagonal/>
    </border>
    <border>
      <left/>
      <right/>
      <top style="thin">
        <color auto="1"/>
      </top>
      <bottom style="double">
        <color auto="1"/>
      </bottom>
      <diagonal/>
    </border>
    <border>
      <left/>
      <right/>
      <top/>
      <bottom style="thin">
        <color auto="1"/>
      </bottom>
      <diagonal/>
    </border>
    <border>
      <left style="thin">
        <color auto="1"/>
      </left>
      <right/>
      <top/>
      <bottom/>
      <diagonal/>
    </border>
    <border>
      <left/>
      <right/>
      <top style="thin">
        <color auto="1"/>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auto="1"/>
      </top>
      <bottom style="double">
        <color auto="1"/>
      </bottom>
      <diagonal/>
    </border>
    <border>
      <left style="thin">
        <color theme="0"/>
      </left>
      <right style="thin">
        <color theme="0"/>
      </right>
      <top style="thin">
        <color auto="1"/>
      </top>
      <bottom style="double">
        <color auto="1"/>
      </bottom>
      <diagonal/>
    </border>
    <border>
      <left style="thin">
        <color theme="0"/>
      </left>
      <right/>
      <top style="thin">
        <color auto="1"/>
      </top>
      <bottom style="double">
        <color auto="1"/>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double">
        <color auto="1"/>
      </top>
      <bottom style="thin">
        <color theme="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ck">
        <color auto="1"/>
      </left>
      <right/>
      <top/>
      <bottom/>
      <diagonal/>
    </border>
    <border>
      <left/>
      <right style="thick">
        <color auto="1"/>
      </right>
      <top/>
      <bottom/>
      <diagonal/>
    </border>
    <border>
      <left style="thick">
        <color theme="0"/>
      </left>
      <right style="thick">
        <color theme="0"/>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diagonal/>
    </border>
    <border>
      <left/>
      <right/>
      <top style="thick">
        <color theme="0"/>
      </top>
      <bottom/>
      <diagonal/>
    </border>
    <border>
      <left style="thick">
        <color theme="0"/>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style="thick">
        <color theme="0"/>
      </left>
      <right style="thin">
        <color theme="0"/>
      </right>
      <top style="thin">
        <color theme="0"/>
      </top>
      <bottom style="thick">
        <color theme="0"/>
      </bottom>
      <diagonal/>
    </border>
    <border>
      <left style="thin">
        <color theme="0"/>
      </left>
      <right style="thin">
        <color theme="0"/>
      </right>
      <top style="thin">
        <color theme="0"/>
      </top>
      <bottom style="thick">
        <color theme="0"/>
      </bottom>
      <diagonal/>
    </border>
    <border>
      <left style="thin">
        <color theme="0"/>
      </left>
      <right style="thick">
        <color theme="0"/>
      </right>
      <top style="thin">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style="thin">
        <color theme="0"/>
      </top>
      <bottom style="thin">
        <color theme="0"/>
      </bottom>
      <diagonal/>
    </border>
    <border>
      <left style="thick">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ck">
        <color theme="0"/>
      </right>
      <top/>
      <bottom style="thin">
        <color theme="0"/>
      </bottom>
      <diagonal/>
    </border>
    <border>
      <left style="thick">
        <color theme="0"/>
      </left>
      <right style="thin">
        <color theme="0"/>
      </right>
      <top style="thick">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ck">
        <color theme="0"/>
      </right>
      <top style="thick">
        <color theme="0"/>
      </top>
      <bottom style="thick">
        <color theme="0"/>
      </bottom>
      <diagonal/>
    </border>
    <border>
      <left style="thick">
        <color theme="0"/>
      </left>
      <right style="thick">
        <color theme="0"/>
      </right>
      <top/>
      <bottom/>
      <diagonal/>
    </border>
    <border>
      <left style="thick">
        <color theme="0"/>
      </left>
      <right style="thick">
        <color theme="0"/>
      </right>
      <top style="thick">
        <color theme="0"/>
      </top>
      <bottom style="thin">
        <color theme="0"/>
      </bottom>
      <diagonal/>
    </border>
    <border>
      <left style="thick">
        <color theme="0"/>
      </left>
      <right style="thick">
        <color theme="0"/>
      </right>
      <top style="thin">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auto="1"/>
      </right>
      <top style="thick">
        <color theme="0"/>
      </top>
      <bottom style="thick">
        <color theme="0"/>
      </bottom>
      <diagonal/>
    </border>
    <border>
      <left style="thick">
        <color theme="0"/>
      </left>
      <right/>
      <top/>
      <bottom style="thick">
        <color theme="0"/>
      </bottom>
      <diagonal/>
    </border>
    <border>
      <left/>
      <right/>
      <top style="thick">
        <color theme="0"/>
      </top>
      <bottom style="thick">
        <color theme="0"/>
      </bottom>
      <diagonal/>
    </border>
    <border>
      <left style="thin">
        <color theme="0"/>
      </left>
      <right style="thin">
        <color theme="0"/>
      </right>
      <top/>
      <bottom style="double">
        <color auto="1"/>
      </bottom>
      <diagonal/>
    </border>
    <border>
      <left/>
      <right style="thick">
        <color theme="0"/>
      </right>
      <top style="thin">
        <color theme="0"/>
      </top>
      <bottom style="thin">
        <color theme="0"/>
      </bottom>
      <diagonal/>
    </border>
    <border>
      <left/>
      <right style="thick">
        <color theme="0"/>
      </right>
      <top style="thin">
        <color theme="0"/>
      </top>
      <bottom style="thick">
        <color theme="0"/>
      </bottom>
      <diagonal/>
    </border>
    <border>
      <left/>
      <right/>
      <top/>
      <bottom style="thick">
        <color theme="0"/>
      </bottom>
      <diagonal/>
    </border>
    <border>
      <left/>
      <right style="thick">
        <color theme="0"/>
      </right>
      <top style="thick">
        <color theme="0"/>
      </top>
      <bottom style="thin">
        <color theme="0"/>
      </bottom>
      <diagonal/>
    </border>
    <border>
      <left style="thick">
        <color theme="0"/>
      </left>
      <right/>
      <top style="thin">
        <color theme="0"/>
      </top>
      <bottom style="thin">
        <color theme="0"/>
      </bottom>
      <diagonal/>
    </border>
    <border>
      <left/>
      <right style="thin">
        <color theme="0"/>
      </right>
      <top style="thick">
        <color theme="0"/>
      </top>
      <bottom style="thick">
        <color theme="0"/>
      </bottom>
      <diagonal/>
    </border>
  </borders>
  <cellStyleXfs count="27">
    <xf numFmtId="0" fontId="0" fillId="0" borderId="0"/>
    <xf numFmtId="9" fontId="4" fillId="0" borderId="0" applyFont="0" applyFill="0" applyBorder="0" applyAlignment="0" applyProtection="0"/>
    <xf numFmtId="0" fontId="22" fillId="0" borderId="0" applyNumberFormat="0" applyFill="0" applyBorder="0" applyAlignment="0" applyProtection="0"/>
    <xf numFmtId="44" fontId="3"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309">
    <xf numFmtId="0" fontId="0" fillId="0" borderId="0" xfId="0"/>
    <xf numFmtId="0" fontId="0" fillId="0" borderId="0" xfId="0" applyAlignment="1">
      <alignment horizontal="center"/>
    </xf>
    <xf numFmtId="0" fontId="5" fillId="0" borderId="1" xfId="0" applyFont="1" applyBorder="1" applyAlignment="1">
      <alignment vertical="center" wrapText="1"/>
    </xf>
    <xf numFmtId="0" fontId="5" fillId="0" borderId="3" xfId="0" applyFont="1" applyBorder="1" applyAlignment="1">
      <alignment vertical="center" wrapText="1"/>
    </xf>
    <xf numFmtId="0" fontId="0" fillId="0" borderId="1" xfId="0" applyBorder="1"/>
    <xf numFmtId="12" fontId="9" fillId="0" borderId="0" xfId="0" applyNumberFormat="1" applyFont="1" applyAlignment="1">
      <alignment horizontal="center" vertical="center"/>
    </xf>
    <xf numFmtId="166" fontId="0" fillId="0" borderId="0" xfId="1" applyNumberFormat="1" applyFont="1" applyAlignment="1">
      <alignment horizontal="right" vertical="center"/>
    </xf>
    <xf numFmtId="0" fontId="0" fillId="0" borderId="0" xfId="0" applyBorder="1"/>
    <xf numFmtId="0" fontId="6" fillId="0" borderId="0" xfId="0" applyFont="1"/>
    <xf numFmtId="0" fontId="5" fillId="0" borderId="0" xfId="0" applyFont="1" applyAlignment="1">
      <alignment horizontal="right"/>
    </xf>
    <xf numFmtId="0" fontId="5" fillId="0" borderId="0" xfId="0" applyFont="1" applyBorder="1" applyAlignment="1">
      <alignment vertical="center" wrapText="1"/>
    </xf>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0" fontId="12" fillId="0" borderId="0" xfId="0" applyFont="1"/>
    <xf numFmtId="49" fontId="11" fillId="0" borderId="3" xfId="0" applyNumberFormat="1" applyFont="1" applyFill="1" applyBorder="1" applyAlignment="1">
      <alignment horizontal="right" wrapText="1"/>
    </xf>
    <xf numFmtId="0" fontId="0" fillId="0" borderId="0" xfId="0" applyAlignment="1">
      <alignment vertical="top"/>
    </xf>
    <xf numFmtId="0" fontId="0" fillId="5" borderId="6" xfId="0" applyFont="1" applyFill="1" applyBorder="1"/>
    <xf numFmtId="0" fontId="0" fillId="2" borderId="7" xfId="0" applyFont="1" applyFill="1" applyBorder="1"/>
    <xf numFmtId="167" fontId="0" fillId="4" borderId="7" xfId="0" applyNumberFormat="1" applyFont="1" applyFill="1" applyBorder="1" applyAlignment="1">
      <alignment horizontal="center"/>
    </xf>
    <xf numFmtId="167" fontId="0" fillId="4" borderId="12" xfId="0" applyNumberFormat="1" applyFont="1" applyFill="1" applyBorder="1" applyAlignment="1">
      <alignment horizontal="center"/>
    </xf>
    <xf numFmtId="0" fontId="0" fillId="5" borderId="14" xfId="0" applyFont="1" applyFill="1" applyBorder="1"/>
    <xf numFmtId="0" fontId="0" fillId="2" borderId="12" xfId="0" applyFont="1" applyFill="1" applyBorder="1"/>
    <xf numFmtId="167" fontId="0" fillId="0" borderId="0" xfId="0" applyNumberFormat="1"/>
    <xf numFmtId="165" fontId="0" fillId="0" borderId="0" xfId="0" applyNumberFormat="1" applyAlignment="1">
      <alignment horizontal="center"/>
    </xf>
    <xf numFmtId="165" fontId="0" fillId="6" borderId="15" xfId="0" applyNumberFormat="1" applyFill="1" applyBorder="1" applyAlignment="1">
      <alignment horizontal="center"/>
    </xf>
    <xf numFmtId="165" fontId="0" fillId="7" borderId="15" xfId="0" applyNumberFormat="1" applyFill="1" applyBorder="1" applyAlignment="1">
      <alignment horizontal="center"/>
    </xf>
    <xf numFmtId="164" fontId="0" fillId="8" borderId="15" xfId="0" applyNumberFormat="1" applyFill="1" applyBorder="1" applyAlignment="1">
      <alignment horizontal="center"/>
    </xf>
    <xf numFmtId="165" fontId="0" fillId="6" borderId="7" xfId="0" applyNumberFormat="1" applyFill="1" applyBorder="1" applyAlignment="1">
      <alignment horizontal="center"/>
    </xf>
    <xf numFmtId="165" fontId="0" fillId="7" borderId="7" xfId="0" applyNumberFormat="1" applyFill="1" applyBorder="1" applyAlignment="1">
      <alignment horizontal="center"/>
    </xf>
    <xf numFmtId="164" fontId="0" fillId="8" borderId="7" xfId="0" applyNumberFormat="1" applyFill="1" applyBorder="1" applyAlignment="1">
      <alignment horizontal="center"/>
    </xf>
    <xf numFmtId="0" fontId="0" fillId="0" borderId="5" xfId="0" applyBorder="1"/>
    <xf numFmtId="49" fontId="11" fillId="10" borderId="18" xfId="0" applyNumberFormat="1" applyFont="1" applyFill="1" applyBorder="1" applyAlignment="1">
      <alignment horizontal="center" vertical="center" wrapText="1"/>
    </xf>
    <xf numFmtId="49" fontId="11" fillId="10" borderId="2" xfId="0" applyNumberFormat="1" applyFont="1" applyFill="1" applyBorder="1" applyAlignment="1">
      <alignment horizontal="center" vertical="center" wrapText="1"/>
    </xf>
    <xf numFmtId="49" fontId="11" fillId="10" borderId="19" xfId="0" applyNumberFormat="1" applyFont="1" applyFill="1" applyBorder="1" applyAlignment="1">
      <alignment horizontal="center" vertical="center" wrapText="1"/>
    </xf>
    <xf numFmtId="0" fontId="10" fillId="10" borderId="20" xfId="0" applyFont="1" applyFill="1" applyBorder="1" applyAlignment="1" applyProtection="1">
      <alignment horizontal="center" vertical="center"/>
      <protection locked="0"/>
    </xf>
    <xf numFmtId="0" fontId="10" fillId="10" borderId="3" xfId="0" applyFont="1" applyFill="1" applyBorder="1" applyAlignment="1" applyProtection="1">
      <alignment horizontal="center" vertical="center"/>
      <protection locked="0"/>
    </xf>
    <xf numFmtId="0" fontId="10" fillId="10" borderId="21" xfId="0" applyFont="1" applyFill="1" applyBorder="1" applyAlignment="1" applyProtection="1">
      <alignment horizontal="center" vertical="center"/>
      <protection locked="0"/>
    </xf>
    <xf numFmtId="0" fontId="10" fillId="10" borderId="16" xfId="0" applyFont="1" applyFill="1" applyBorder="1" applyAlignment="1" applyProtection="1">
      <alignment horizontal="center" vertical="center"/>
      <protection locked="0"/>
    </xf>
    <xf numFmtId="0" fontId="10" fillId="10" borderId="1" xfId="0" applyFont="1" applyFill="1" applyBorder="1" applyAlignment="1" applyProtection="1">
      <alignment horizontal="center" vertical="center"/>
      <protection locked="0"/>
    </xf>
    <xf numFmtId="0" fontId="10" fillId="10" borderId="17" xfId="0" applyFont="1" applyFill="1" applyBorder="1" applyAlignment="1" applyProtection="1">
      <alignment horizontal="center" vertical="center"/>
      <protection locked="0"/>
    </xf>
    <xf numFmtId="0" fontId="8" fillId="11" borderId="5" xfId="0" applyFont="1" applyFill="1" applyBorder="1" applyAlignment="1">
      <alignment horizontal="center"/>
    </xf>
    <xf numFmtId="49" fontId="11" fillId="11" borderId="2" xfId="0" applyNumberFormat="1" applyFont="1" applyFill="1" applyBorder="1" applyAlignment="1">
      <alignment horizontal="center" vertical="center" wrapText="1"/>
    </xf>
    <xf numFmtId="0" fontId="10" fillId="11" borderId="3" xfId="0" applyFont="1" applyFill="1" applyBorder="1" applyAlignment="1" applyProtection="1">
      <alignment horizontal="center" vertical="center"/>
      <protection locked="0"/>
    </xf>
    <xf numFmtId="0" fontId="10" fillId="11" borderId="1" xfId="0" applyFont="1" applyFill="1" applyBorder="1" applyAlignment="1" applyProtection="1">
      <alignment horizontal="center" vertical="center"/>
      <protection locked="0"/>
    </xf>
    <xf numFmtId="49" fontId="11" fillId="12" borderId="18" xfId="0" applyNumberFormat="1" applyFont="1" applyFill="1" applyBorder="1" applyAlignment="1">
      <alignment horizontal="center" vertical="center" wrapText="1"/>
    </xf>
    <xf numFmtId="49" fontId="11" fillId="12" borderId="2" xfId="0" applyNumberFormat="1" applyFont="1" applyFill="1" applyBorder="1" applyAlignment="1">
      <alignment horizontal="center" vertical="center" wrapText="1"/>
    </xf>
    <xf numFmtId="49" fontId="11" fillId="12" borderId="19" xfId="0" applyNumberFormat="1" applyFont="1" applyFill="1" applyBorder="1" applyAlignment="1">
      <alignment horizontal="center" vertical="center" wrapText="1"/>
    </xf>
    <xf numFmtId="0" fontId="10" fillId="12" borderId="20" xfId="0" applyFont="1" applyFill="1" applyBorder="1" applyAlignment="1" applyProtection="1">
      <alignment horizontal="center" vertical="center"/>
      <protection locked="0"/>
    </xf>
    <xf numFmtId="0" fontId="10" fillId="12" borderId="3" xfId="0" applyFont="1" applyFill="1" applyBorder="1" applyAlignment="1" applyProtection="1">
      <alignment horizontal="center" vertical="center"/>
      <protection locked="0"/>
    </xf>
    <xf numFmtId="0" fontId="10" fillId="12" borderId="21" xfId="0" applyFont="1" applyFill="1" applyBorder="1" applyAlignment="1" applyProtection="1">
      <alignment horizontal="center" vertical="center"/>
      <protection locked="0"/>
    </xf>
    <xf numFmtId="0" fontId="10" fillId="12" borderId="16" xfId="0" applyFont="1" applyFill="1" applyBorder="1" applyAlignment="1" applyProtection="1">
      <alignment horizontal="center" vertical="center"/>
      <protection locked="0"/>
    </xf>
    <xf numFmtId="0" fontId="10" fillId="12" borderId="1" xfId="0" applyFont="1" applyFill="1" applyBorder="1" applyAlignment="1" applyProtection="1">
      <alignment horizontal="center" vertical="center"/>
      <protection locked="0"/>
    </xf>
    <xf numFmtId="0" fontId="10" fillId="12" borderId="17" xfId="0" applyFont="1" applyFill="1" applyBorder="1" applyAlignment="1" applyProtection="1">
      <alignment horizontal="center" vertical="center"/>
      <protection locked="0"/>
    </xf>
    <xf numFmtId="0" fontId="7" fillId="14" borderId="2" xfId="0"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164" fontId="0" fillId="0" borderId="0" xfId="0" applyNumberFormat="1" applyFont="1"/>
    <xf numFmtId="0" fontId="0" fillId="0" borderId="0" xfId="0" applyFont="1" applyFill="1" applyBorder="1" applyAlignment="1">
      <alignment horizontal="left"/>
    </xf>
    <xf numFmtId="0" fontId="0" fillId="0" borderId="0" xfId="0" applyFont="1" applyAlignment="1">
      <alignment vertical="top"/>
    </xf>
    <xf numFmtId="0" fontId="5" fillId="14" borderId="0" xfId="0" applyFont="1" applyFill="1" applyAlignment="1">
      <alignment horizontal="center" vertical="center"/>
    </xf>
    <xf numFmtId="0" fontId="0" fillId="0" borderId="0"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Border="1"/>
    <xf numFmtId="0" fontId="15" fillId="4" borderId="0" xfId="0" applyFont="1" applyFill="1" applyBorder="1" applyAlignment="1">
      <alignment horizontal="center" vertical="center" wrapText="1"/>
    </xf>
    <xf numFmtId="0" fontId="0" fillId="0" borderId="0" xfId="0" applyFont="1" applyAlignment="1">
      <alignment vertical="center"/>
    </xf>
    <xf numFmtId="166" fontId="5" fillId="0" borderId="0" xfId="1" applyNumberFormat="1" applyFont="1" applyAlignment="1">
      <alignment horizontal="left"/>
    </xf>
    <xf numFmtId="0" fontId="16" fillId="0" borderId="0" xfId="0" applyFont="1"/>
    <xf numFmtId="0" fontId="17" fillId="0" borderId="0" xfId="0" applyFont="1"/>
    <xf numFmtId="0" fontId="5" fillId="13" borderId="2" xfId="0" applyFont="1" applyFill="1" applyBorder="1" applyAlignment="1">
      <alignment horizontal="center" vertical="center"/>
    </xf>
    <xf numFmtId="49" fontId="18" fillId="10" borderId="18"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19" xfId="0" applyNumberFormat="1" applyFont="1" applyFill="1" applyBorder="1" applyAlignment="1">
      <alignment horizontal="center" vertical="center" wrapText="1"/>
    </xf>
    <xf numFmtId="49" fontId="18" fillId="11" borderId="2" xfId="0" applyNumberFormat="1" applyFont="1" applyFill="1" applyBorder="1" applyAlignment="1">
      <alignment horizontal="center" vertical="center" wrapText="1"/>
    </xf>
    <xf numFmtId="49" fontId="18" fillId="12" borderId="18" xfId="0" applyNumberFormat="1" applyFont="1" applyFill="1" applyBorder="1" applyAlignment="1">
      <alignment horizontal="center" vertical="center" wrapText="1"/>
    </xf>
    <xf numFmtId="49" fontId="18" fillId="12" borderId="2" xfId="0" applyNumberFormat="1" applyFont="1" applyFill="1" applyBorder="1" applyAlignment="1">
      <alignment horizontal="center" vertical="center" wrapText="1"/>
    </xf>
    <xf numFmtId="49" fontId="18" fillId="12" borderId="19" xfId="0" applyNumberFormat="1" applyFont="1" applyFill="1" applyBorder="1" applyAlignment="1">
      <alignment horizontal="center" vertical="center" wrapText="1"/>
    </xf>
    <xf numFmtId="0" fontId="19" fillId="11" borderId="5" xfId="0" applyFont="1" applyFill="1" applyBorder="1" applyAlignment="1">
      <alignment horizontal="center"/>
    </xf>
    <xf numFmtId="12" fontId="0" fillId="0" borderId="0" xfId="0" applyNumberFormat="1" applyFont="1" applyAlignment="1">
      <alignment horizontal="center" vertical="center"/>
    </xf>
    <xf numFmtId="0" fontId="0" fillId="4" borderId="0" xfId="0" applyFont="1" applyFill="1" applyAlignment="1">
      <alignment horizontal="center" vertical="center" wrapText="1"/>
    </xf>
    <xf numFmtId="0" fontId="0" fillId="4" borderId="4"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23" fillId="0" borderId="0" xfId="2" applyFont="1" applyAlignment="1">
      <alignment horizontal="center"/>
    </xf>
    <xf numFmtId="0" fontId="11" fillId="0" borderId="0" xfId="0" applyFont="1"/>
    <xf numFmtId="0" fontId="0" fillId="0" borderId="0" xfId="0" applyFill="1"/>
    <xf numFmtId="12" fontId="9" fillId="0" borderId="22" xfId="0" applyNumberFormat="1" applyFont="1" applyBorder="1" applyAlignment="1">
      <alignment horizontal="center" vertical="center"/>
    </xf>
    <xf numFmtId="12" fontId="9" fillId="0" borderId="23" xfId="0" applyNumberFormat="1" applyFont="1" applyBorder="1" applyAlignment="1">
      <alignment horizontal="center" vertical="center"/>
    </xf>
    <xf numFmtId="0" fontId="7" fillId="0" borderId="3" xfId="0" applyFont="1" applyBorder="1"/>
    <xf numFmtId="0" fontId="0" fillId="0" borderId="3" xfId="0" applyBorder="1"/>
    <xf numFmtId="9" fontId="0" fillId="0" borderId="0" xfId="1" applyFont="1"/>
    <xf numFmtId="164" fontId="0" fillId="0" borderId="0" xfId="0" applyNumberFormat="1" applyFont="1" applyAlignment="1">
      <alignment vertical="center"/>
    </xf>
    <xf numFmtId="0" fontId="0" fillId="0" borderId="1" xfId="0" applyFont="1" applyBorder="1"/>
    <xf numFmtId="0" fontId="0" fillId="0" borderId="5" xfId="0" applyFont="1" applyBorder="1"/>
    <xf numFmtId="0" fontId="24" fillId="0" borderId="0" xfId="0" applyFont="1" applyAlignment="1">
      <alignment horizontal="center" vertical="center" wrapText="1"/>
    </xf>
    <xf numFmtId="0" fontId="7" fillId="14" borderId="2" xfId="0" applyFont="1" applyFill="1" applyBorder="1" applyAlignment="1">
      <alignment horizontal="center" vertical="center" wrapText="1"/>
    </xf>
    <xf numFmtId="171" fontId="0" fillId="0" borderId="0" xfId="0" applyNumberFormat="1" applyAlignment="1">
      <alignment horizontal="center"/>
    </xf>
    <xf numFmtId="169" fontId="0" fillId="4" borderId="28" xfId="0" applyNumberFormat="1" applyFont="1" applyFill="1" applyBorder="1" applyAlignment="1" applyProtection="1">
      <alignment horizontal="right" indent="2"/>
    </xf>
    <xf numFmtId="169" fontId="0" fillId="4" borderId="30" xfId="0" applyNumberFormat="1" applyFont="1" applyFill="1" applyBorder="1" applyAlignment="1" applyProtection="1">
      <alignment horizontal="right" indent="2"/>
    </xf>
    <xf numFmtId="169" fontId="0" fillId="4" borderId="35" xfId="0" applyNumberFormat="1" applyFont="1" applyFill="1" applyBorder="1" applyAlignment="1" applyProtection="1">
      <alignment horizontal="right" indent="2"/>
    </xf>
    <xf numFmtId="0" fontId="13" fillId="5" borderId="25"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4" fillId="6" borderId="25" xfId="0" applyFont="1" applyFill="1" applyBorder="1" applyAlignment="1" applyProtection="1">
      <alignment horizontal="center" vertical="center" wrapText="1"/>
    </xf>
    <xf numFmtId="0" fontId="0" fillId="5" borderId="42" xfId="0" applyFont="1" applyFill="1" applyBorder="1" applyProtection="1"/>
    <xf numFmtId="0" fontId="0" fillId="5" borderId="34" xfId="0" applyFont="1" applyFill="1" applyBorder="1" applyProtection="1"/>
    <xf numFmtId="0" fontId="0" fillId="5" borderId="43" xfId="0" applyFont="1" applyFill="1" applyBorder="1" applyProtection="1"/>
    <xf numFmtId="0" fontId="0" fillId="2" borderId="42" xfId="0" applyFont="1" applyFill="1" applyBorder="1" applyProtection="1"/>
    <xf numFmtId="0" fontId="0" fillId="2" borderId="34" xfId="0" applyFont="1" applyFill="1" applyBorder="1" applyProtection="1"/>
    <xf numFmtId="0" fontId="0" fillId="2" borderId="43" xfId="0" applyFont="1" applyFill="1" applyBorder="1" applyProtection="1"/>
    <xf numFmtId="164" fontId="0" fillId="6" borderId="42" xfId="0" applyNumberFormat="1" applyFill="1" applyBorder="1" applyAlignment="1" applyProtection="1">
      <alignment horizontal="center"/>
    </xf>
    <xf numFmtId="164" fontId="0" fillId="6" borderId="34" xfId="0" applyNumberFormat="1" applyFill="1" applyBorder="1" applyAlignment="1" applyProtection="1">
      <alignment horizontal="center"/>
    </xf>
    <xf numFmtId="164" fontId="0" fillId="6" borderId="43" xfId="0" applyNumberFormat="1" applyFill="1" applyBorder="1" applyAlignment="1" applyProtection="1">
      <alignment horizontal="center"/>
    </xf>
    <xf numFmtId="165" fontId="0" fillId="7" borderId="42" xfId="0" applyNumberFormat="1" applyFill="1" applyBorder="1" applyAlignment="1" applyProtection="1">
      <alignment horizontal="center"/>
    </xf>
    <xf numFmtId="165" fontId="0" fillId="7" borderId="34" xfId="0" applyNumberFormat="1" applyFill="1" applyBorder="1" applyAlignment="1" applyProtection="1">
      <alignment horizontal="center"/>
    </xf>
    <xf numFmtId="165" fontId="0" fillId="7" borderId="43" xfId="0" applyNumberFormat="1" applyFill="1" applyBorder="1" applyAlignment="1" applyProtection="1">
      <alignment horizontal="center"/>
    </xf>
    <xf numFmtId="164" fontId="0" fillId="7" borderId="42" xfId="0" applyNumberFormat="1" applyFill="1" applyBorder="1" applyAlignment="1" applyProtection="1">
      <alignment horizontal="center"/>
    </xf>
    <xf numFmtId="164" fontId="0" fillId="7" borderId="34" xfId="0" applyNumberFormat="1" applyFill="1" applyBorder="1" applyAlignment="1" applyProtection="1">
      <alignment horizontal="center"/>
    </xf>
    <xf numFmtId="164" fontId="0" fillId="7" borderId="43" xfId="0" applyNumberFormat="1" applyFill="1" applyBorder="1" applyAlignment="1" applyProtection="1">
      <alignment horizontal="center"/>
    </xf>
    <xf numFmtId="0" fontId="15" fillId="14" borderId="25" xfId="0" applyFont="1" applyFill="1" applyBorder="1" applyAlignment="1">
      <alignment horizontal="center" vertical="center" wrapText="1"/>
    </xf>
    <xf numFmtId="0" fontId="15" fillId="14" borderId="46" xfId="0" applyFont="1" applyFill="1" applyBorder="1" applyAlignment="1">
      <alignment horizontal="center" vertical="center" wrapText="1"/>
    </xf>
    <xf numFmtId="49" fontId="11" fillId="0" borderId="0" xfId="0" applyNumberFormat="1" applyFont="1" applyFill="1" applyBorder="1" applyAlignment="1">
      <alignment horizontal="right" wrapText="1"/>
    </xf>
    <xf numFmtId="0" fontId="5" fillId="14" borderId="44" xfId="0" applyFont="1" applyFill="1" applyBorder="1" applyAlignment="1">
      <alignment horizontal="center" vertical="center"/>
    </xf>
    <xf numFmtId="0" fontId="15" fillId="4" borderId="4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47" xfId="0" applyFont="1" applyFill="1" applyBorder="1" applyAlignment="1">
      <alignment horizontal="center" vertical="center" wrapText="1"/>
    </xf>
    <xf numFmtId="0" fontId="5" fillId="14" borderId="25" xfId="0" applyFont="1" applyFill="1" applyBorder="1" applyAlignment="1">
      <alignment horizontal="center" vertical="center" wrapText="1"/>
    </xf>
    <xf numFmtId="0" fontId="26" fillId="6" borderId="45" xfId="0" applyFont="1" applyFill="1" applyBorder="1" applyAlignment="1">
      <alignment vertical="center" wrapText="1"/>
    </xf>
    <xf numFmtId="0" fontId="26" fillId="6" borderId="44" xfId="0" applyFont="1" applyFill="1" applyBorder="1" applyAlignment="1">
      <alignment vertical="center" wrapText="1"/>
    </xf>
    <xf numFmtId="0" fontId="20" fillId="0" borderId="0" xfId="0" applyFont="1" applyAlignment="1">
      <alignment vertical="center"/>
    </xf>
    <xf numFmtId="0" fontId="27" fillId="6" borderId="33" xfId="0" applyFont="1" applyFill="1" applyBorder="1" applyAlignment="1">
      <alignment horizontal="center" vertical="center" wrapText="1"/>
    </xf>
    <xf numFmtId="0" fontId="27" fillId="6" borderId="44" xfId="0" applyFont="1" applyFill="1" applyBorder="1" applyAlignment="1">
      <alignment vertical="center" wrapText="1"/>
    </xf>
    <xf numFmtId="0" fontId="13" fillId="16" borderId="25" xfId="0" applyFont="1" applyFill="1" applyBorder="1" applyAlignment="1" applyProtection="1">
      <alignment horizontal="center" vertical="center" wrapText="1"/>
    </xf>
    <xf numFmtId="164" fontId="5" fillId="16" borderId="42" xfId="0" applyNumberFormat="1" applyFont="1" applyFill="1" applyBorder="1" applyAlignment="1" applyProtection="1">
      <alignment horizontal="center" vertical="center"/>
    </xf>
    <xf numFmtId="164" fontId="5" fillId="16" borderId="34" xfId="0" applyNumberFormat="1" applyFont="1" applyFill="1" applyBorder="1" applyAlignment="1" applyProtection="1">
      <alignment horizontal="center" vertical="center"/>
    </xf>
    <xf numFmtId="164" fontId="5" fillId="16" borderId="43" xfId="0" applyNumberFormat="1" applyFont="1" applyFill="1" applyBorder="1" applyAlignment="1" applyProtection="1">
      <alignment horizontal="center" vertical="center"/>
    </xf>
    <xf numFmtId="0" fontId="7" fillId="16" borderId="2" xfId="0" applyFont="1" applyFill="1" applyBorder="1" applyAlignment="1">
      <alignment horizontal="center" vertical="center"/>
    </xf>
    <xf numFmtId="0" fontId="5" fillId="16" borderId="45" xfId="0" applyFont="1" applyFill="1" applyBorder="1" applyAlignment="1">
      <alignment horizontal="center" vertical="center"/>
    </xf>
    <xf numFmtId="0" fontId="6" fillId="0" borderId="0" xfId="0" applyFont="1" applyAlignment="1">
      <alignment horizontal="center" vertical="center"/>
    </xf>
    <xf numFmtId="170" fontId="6" fillId="0" borderId="0" xfId="0" applyNumberFormat="1" applyFont="1" applyAlignment="1">
      <alignment horizontal="center"/>
    </xf>
    <xf numFmtId="164" fontId="6" fillId="0" borderId="0" xfId="0" applyNumberFormat="1" applyFont="1"/>
    <xf numFmtId="164" fontId="6" fillId="0" borderId="0" xfId="0" applyNumberFormat="1" applyFont="1" applyAlignment="1">
      <alignment vertical="center"/>
    </xf>
    <xf numFmtId="0" fontId="6" fillId="0" borderId="0" xfId="0" applyFont="1" applyAlignment="1">
      <alignment horizontal="center" vertical="center" wrapText="1"/>
    </xf>
    <xf numFmtId="0" fontId="6" fillId="0" borderId="0" xfId="0" applyNumberFormat="1" applyFont="1"/>
    <xf numFmtId="9" fontId="6" fillId="0" borderId="0" xfId="0" applyNumberFormat="1" applyFont="1"/>
    <xf numFmtId="0" fontId="13" fillId="3" borderId="45" xfId="0" applyFont="1" applyFill="1" applyBorder="1" applyAlignment="1" applyProtection="1">
      <alignment horizontal="center" vertical="center" wrapText="1"/>
    </xf>
    <xf numFmtId="168" fontId="0" fillId="3" borderId="53" xfId="3" applyNumberFormat="1" applyFont="1" applyFill="1" applyBorder="1" applyAlignment="1" applyProtection="1">
      <alignment horizontal="left"/>
    </xf>
    <xf numFmtId="168" fontId="0" fillId="3" borderId="50" xfId="3" applyNumberFormat="1" applyFont="1" applyFill="1" applyBorder="1" applyAlignment="1" applyProtection="1">
      <alignment horizontal="left"/>
    </xf>
    <xf numFmtId="168" fontId="0" fillId="3" borderId="51" xfId="3" applyNumberFormat="1" applyFont="1" applyFill="1" applyBorder="1" applyAlignment="1" applyProtection="1">
      <alignment horizontal="left"/>
    </xf>
    <xf numFmtId="167" fontId="0" fillId="4" borderId="37" xfId="0" applyNumberFormat="1" applyFont="1" applyFill="1" applyBorder="1" applyAlignment="1" applyProtection="1">
      <alignment horizontal="center"/>
    </xf>
    <xf numFmtId="167" fontId="0" fillId="4" borderId="29" xfId="0" applyNumberFormat="1" applyFont="1" applyFill="1" applyBorder="1" applyAlignment="1" applyProtection="1">
      <alignment horizontal="center"/>
    </xf>
    <xf numFmtId="167" fontId="0" fillId="4" borderId="32" xfId="0" applyNumberFormat="1" applyFont="1" applyFill="1" applyBorder="1" applyAlignment="1" applyProtection="1">
      <alignment horizontal="center"/>
    </xf>
    <xf numFmtId="0" fontId="13" fillId="4" borderId="38" xfId="0" applyFont="1" applyFill="1" applyBorder="1" applyAlignment="1" applyProtection="1">
      <alignment horizontal="center" vertical="center" wrapText="1"/>
    </xf>
    <xf numFmtId="0" fontId="13" fillId="4" borderId="40" xfId="0" applyFont="1" applyFill="1" applyBorder="1" applyAlignment="1" applyProtection="1">
      <alignment horizontal="center" vertical="center" wrapText="1"/>
    </xf>
    <xf numFmtId="166" fontId="0" fillId="4" borderId="7" xfId="1" applyNumberFormat="1" applyFont="1" applyFill="1" applyBorder="1" applyAlignment="1">
      <alignment horizontal="center"/>
    </xf>
    <xf numFmtId="0" fontId="13" fillId="6" borderId="25" xfId="0" applyFont="1" applyFill="1" applyBorder="1" applyAlignment="1" applyProtection="1">
      <alignment horizontal="center" vertical="center" wrapText="1"/>
    </xf>
    <xf numFmtId="0" fontId="28" fillId="16" borderId="25" xfId="0" applyFont="1" applyFill="1" applyBorder="1" applyAlignment="1" applyProtection="1">
      <alignment horizontal="center" vertical="center" wrapText="1"/>
    </xf>
    <xf numFmtId="169" fontId="0" fillId="4" borderId="7" xfId="0" applyNumberFormat="1" applyFont="1" applyFill="1" applyBorder="1" applyAlignment="1">
      <alignment horizontal="center"/>
    </xf>
    <xf numFmtId="169" fontId="0" fillId="4" borderId="12" xfId="0" applyNumberFormat="1" applyFont="1" applyFill="1" applyBorder="1" applyAlignment="1">
      <alignment horizontal="center"/>
    </xf>
    <xf numFmtId="166" fontId="0" fillId="4" borderId="12" xfId="1" applyNumberFormat="1" applyFont="1" applyFill="1" applyBorder="1" applyAlignment="1">
      <alignment horizontal="center"/>
    </xf>
    <xf numFmtId="0" fontId="25" fillId="16" borderId="25" xfId="0" applyFont="1" applyFill="1" applyBorder="1" applyAlignment="1">
      <alignment horizontal="center" vertical="center" wrapText="1"/>
    </xf>
    <xf numFmtId="9" fontId="6" fillId="0" borderId="0" xfId="0" applyNumberFormat="1" applyFont="1" applyAlignment="1">
      <alignment horizontal="left"/>
    </xf>
    <xf numFmtId="9" fontId="6" fillId="0" borderId="0" xfId="0" applyNumberFormat="1" applyFont="1" applyAlignment="1">
      <alignment horizontal="left" vertical="top"/>
    </xf>
    <xf numFmtId="0" fontId="5" fillId="16" borderId="33" xfId="0" applyFont="1" applyFill="1" applyBorder="1" applyAlignment="1" applyProtection="1">
      <alignment horizontal="right" indent="4"/>
    </xf>
    <xf numFmtId="0" fontId="5" fillId="16" borderId="41" xfId="0" applyFont="1" applyFill="1" applyBorder="1" applyAlignment="1" applyProtection="1">
      <alignment horizontal="right" indent="4"/>
    </xf>
    <xf numFmtId="0" fontId="5" fillId="16" borderId="24" xfId="0" applyFont="1" applyFill="1" applyBorder="1" applyAlignment="1" applyProtection="1">
      <alignment horizontal="right" indent="4"/>
    </xf>
    <xf numFmtId="1" fontId="0" fillId="0" borderId="0" xfId="0" applyNumberFormat="1"/>
    <xf numFmtId="0" fontId="13" fillId="4" borderId="45" xfId="0" applyFont="1" applyFill="1" applyBorder="1" applyAlignment="1" applyProtection="1">
      <alignment horizontal="center" vertical="center" wrapText="1"/>
    </xf>
    <xf numFmtId="166" fontId="0" fillId="4" borderId="35" xfId="1" applyNumberFormat="1" applyFont="1" applyFill="1" applyBorder="1" applyAlignment="1" applyProtection="1">
      <alignment horizontal="right" indent="2"/>
    </xf>
    <xf numFmtId="166" fontId="0" fillId="4" borderId="28" xfId="1" applyNumberFormat="1" applyFont="1" applyFill="1" applyBorder="1" applyAlignment="1" applyProtection="1">
      <alignment horizontal="right" indent="2"/>
    </xf>
    <xf numFmtId="166" fontId="0" fillId="4" borderId="30" xfId="1" applyNumberFormat="1" applyFont="1" applyFill="1" applyBorder="1" applyAlignment="1" applyProtection="1">
      <alignment horizontal="right" indent="2"/>
    </xf>
    <xf numFmtId="166" fontId="0" fillId="4" borderId="37" xfId="1" applyNumberFormat="1" applyFont="1" applyFill="1" applyBorder="1" applyAlignment="1" applyProtection="1">
      <alignment horizontal="right" indent="3"/>
    </xf>
    <xf numFmtId="166" fontId="0" fillId="4" borderId="29" xfId="1" applyNumberFormat="1" applyFont="1" applyFill="1" applyBorder="1" applyAlignment="1" applyProtection="1">
      <alignment horizontal="right" indent="3"/>
    </xf>
    <xf numFmtId="166" fontId="0" fillId="4" borderId="32" xfId="1" applyNumberFormat="1" applyFont="1" applyFill="1" applyBorder="1" applyAlignment="1" applyProtection="1">
      <alignment horizontal="right" indent="3"/>
    </xf>
    <xf numFmtId="168" fontId="0" fillId="3" borderId="7" xfId="3" applyNumberFormat="1" applyFont="1" applyFill="1" applyBorder="1" applyAlignment="1">
      <alignment horizontal="center"/>
    </xf>
    <xf numFmtId="168" fontId="0" fillId="3" borderId="12" xfId="3" applyNumberFormat="1" applyFont="1" applyFill="1" applyBorder="1" applyAlignment="1">
      <alignment horizontal="center"/>
    </xf>
    <xf numFmtId="168" fontId="0" fillId="3" borderId="8" xfId="3" applyNumberFormat="1" applyFont="1" applyFill="1" applyBorder="1" applyAlignment="1">
      <alignment horizontal="center"/>
    </xf>
    <xf numFmtId="168" fontId="0" fillId="3" borderId="13" xfId="3" applyNumberFormat="1" applyFont="1" applyFill="1" applyBorder="1" applyAlignment="1">
      <alignment horizontal="center"/>
    </xf>
    <xf numFmtId="0" fontId="13" fillId="3" borderId="25" xfId="0" applyFont="1" applyFill="1" applyBorder="1" applyAlignment="1" applyProtection="1">
      <alignment horizontal="center" vertical="center" wrapText="1"/>
    </xf>
    <xf numFmtId="168" fontId="0" fillId="3" borderId="42" xfId="3" applyNumberFormat="1" applyFont="1" applyFill="1" applyBorder="1" applyAlignment="1" applyProtection="1">
      <alignment horizontal="right" indent="3"/>
    </xf>
    <xf numFmtId="168" fontId="0" fillId="3" borderId="34" xfId="3" applyNumberFormat="1" applyFont="1" applyFill="1" applyBorder="1" applyAlignment="1" applyProtection="1">
      <alignment horizontal="right" indent="3"/>
    </xf>
    <xf numFmtId="168" fontId="0" fillId="3" borderId="43" xfId="3" applyNumberFormat="1" applyFont="1" applyFill="1" applyBorder="1" applyAlignment="1" applyProtection="1">
      <alignment horizontal="right" indent="3"/>
    </xf>
    <xf numFmtId="169" fontId="0" fillId="4" borderId="36" xfId="1" applyNumberFormat="1" applyFont="1" applyFill="1" applyBorder="1" applyAlignment="1" applyProtection="1">
      <alignment horizontal="right" indent="2"/>
    </xf>
    <xf numFmtId="169" fontId="0" fillId="4" borderId="7" xfId="1" applyNumberFormat="1" applyFont="1" applyFill="1" applyBorder="1" applyAlignment="1" applyProtection="1">
      <alignment horizontal="right" indent="2"/>
    </xf>
    <xf numFmtId="169" fontId="0" fillId="4" borderId="31" xfId="1" applyNumberFormat="1" applyFont="1" applyFill="1" applyBorder="1" applyAlignment="1" applyProtection="1">
      <alignment horizontal="right" indent="2"/>
    </xf>
    <xf numFmtId="0" fontId="0" fillId="5" borderId="50" xfId="0" applyFont="1" applyFill="1" applyBorder="1" applyProtection="1"/>
    <xf numFmtId="0" fontId="0" fillId="2" borderId="54" xfId="0" applyFont="1" applyFill="1" applyBorder="1" applyProtection="1"/>
    <xf numFmtId="168" fontId="0" fillId="3" borderId="29" xfId="3" applyNumberFormat="1" applyFont="1" applyFill="1" applyBorder="1" applyAlignment="1" applyProtection="1">
      <alignment horizontal="left"/>
    </xf>
    <xf numFmtId="168" fontId="0" fillId="3" borderId="34" xfId="3" applyNumberFormat="1" applyFont="1" applyFill="1" applyBorder="1" applyAlignment="1" applyProtection="1">
      <alignment horizontal="right"/>
    </xf>
    <xf numFmtId="0" fontId="31" fillId="0" borderId="0" xfId="0" applyFont="1"/>
    <xf numFmtId="0" fontId="0" fillId="0" borderId="0" xfId="0" applyAlignment="1">
      <alignment horizontal="center" vertical="center"/>
    </xf>
    <xf numFmtId="0" fontId="25" fillId="6" borderId="44" xfId="0" applyFont="1" applyFill="1" applyBorder="1" applyAlignment="1">
      <alignment vertical="center" wrapText="1"/>
    </xf>
    <xf numFmtId="0" fontId="25" fillId="6" borderId="33" xfId="0" applyFont="1" applyFill="1" applyBorder="1" applyAlignment="1">
      <alignment horizontal="center" vertical="center" wrapText="1"/>
    </xf>
    <xf numFmtId="0" fontId="25" fillId="2" borderId="44" xfId="0" applyFont="1" applyFill="1" applyBorder="1" applyAlignment="1" applyProtection="1">
      <alignment horizontal="center" vertical="center" wrapText="1"/>
    </xf>
    <xf numFmtId="0" fontId="34" fillId="7" borderId="25" xfId="0" applyFont="1" applyFill="1" applyBorder="1" applyAlignment="1">
      <alignment horizontal="center" vertical="center"/>
    </xf>
    <xf numFmtId="0" fontId="25" fillId="3" borderId="25" xfId="0" applyFont="1" applyFill="1" applyBorder="1" applyAlignment="1" applyProtection="1">
      <alignment horizontal="center" vertical="center" wrapText="1"/>
    </xf>
    <xf numFmtId="0" fontId="25" fillId="4" borderId="38" xfId="0" applyFont="1" applyFill="1" applyBorder="1" applyAlignment="1" applyProtection="1">
      <alignment horizontal="center" vertical="center" wrapText="1"/>
    </xf>
    <xf numFmtId="0" fontId="25" fillId="4" borderId="45" xfId="0" applyFont="1" applyFill="1" applyBorder="1" applyAlignment="1" applyProtection="1">
      <alignment horizontal="center" vertical="center" wrapText="1"/>
    </xf>
    <xf numFmtId="0" fontId="25" fillId="3" borderId="45" xfId="0" applyFont="1" applyFill="1" applyBorder="1" applyAlignment="1" applyProtection="1">
      <alignment horizontal="center" vertical="center" wrapText="1"/>
    </xf>
    <xf numFmtId="0" fontId="25" fillId="4" borderId="39" xfId="0" applyFont="1" applyFill="1" applyBorder="1" applyAlignment="1" applyProtection="1">
      <alignment horizontal="center" vertical="center" wrapText="1"/>
    </xf>
    <xf numFmtId="0" fontId="25" fillId="4" borderId="40" xfId="0" applyFont="1" applyFill="1" applyBorder="1" applyAlignment="1" applyProtection="1">
      <alignment horizontal="center" vertical="center" wrapText="1"/>
    </xf>
    <xf numFmtId="0" fontId="35" fillId="4" borderId="38" xfId="0" applyFont="1" applyFill="1" applyBorder="1" applyAlignment="1" applyProtection="1">
      <alignment horizontal="left" vertical="center" wrapText="1"/>
    </xf>
    <xf numFmtId="0" fontId="35" fillId="4" borderId="39" xfId="0" applyFont="1" applyFill="1" applyBorder="1" applyAlignment="1" applyProtection="1">
      <alignment horizontal="left" vertical="center" wrapText="1"/>
    </xf>
    <xf numFmtId="0" fontId="35" fillId="3" borderId="25" xfId="0" applyFont="1" applyFill="1" applyBorder="1" applyAlignment="1" applyProtection="1">
      <alignment horizontal="left" vertical="center" wrapText="1"/>
    </xf>
    <xf numFmtId="0" fontId="35" fillId="3" borderId="45" xfId="0" applyFont="1" applyFill="1" applyBorder="1" applyAlignment="1" applyProtection="1">
      <alignment horizontal="left" vertical="center" wrapText="1"/>
    </xf>
    <xf numFmtId="0" fontId="35" fillId="4" borderId="40" xfId="0" applyFont="1" applyFill="1" applyBorder="1" applyAlignment="1" applyProtection="1">
      <alignment horizontal="left" vertical="center" wrapText="1"/>
    </xf>
    <xf numFmtId="166" fontId="0" fillId="4" borderId="35" xfId="0" applyNumberFormat="1" applyFont="1" applyFill="1" applyBorder="1" applyAlignment="1" applyProtection="1">
      <alignment horizontal="right" indent="2"/>
    </xf>
    <xf numFmtId="166" fontId="0" fillId="4" borderId="28" xfId="0" applyNumberFormat="1" applyFont="1" applyFill="1" applyBorder="1" applyAlignment="1" applyProtection="1">
      <alignment horizontal="right" indent="2"/>
    </xf>
    <xf numFmtId="166" fontId="0" fillId="4" borderId="30" xfId="0" applyNumberFormat="1" applyFont="1" applyFill="1" applyBorder="1" applyAlignment="1" applyProtection="1">
      <alignment horizontal="right" indent="2"/>
    </xf>
    <xf numFmtId="166" fontId="0" fillId="0" borderId="0" xfId="0" applyNumberFormat="1" applyAlignment="1">
      <alignment horizontal="center" vertical="center"/>
    </xf>
    <xf numFmtId="0" fontId="0" fillId="5" borderId="42" xfId="0" applyFont="1" applyFill="1" applyBorder="1"/>
    <xf numFmtId="0" fontId="0" fillId="5" borderId="34" xfId="0" applyFont="1" applyFill="1" applyBorder="1"/>
    <xf numFmtId="0" fontId="25" fillId="5" borderId="44" xfId="0" applyFont="1" applyFill="1" applyBorder="1" applyAlignment="1">
      <alignment horizontal="center" wrapText="1"/>
    </xf>
    <xf numFmtId="0" fontId="25" fillId="6" borderId="25" xfId="0" applyFont="1" applyFill="1" applyBorder="1" applyAlignment="1">
      <alignment horizontal="center" vertical="center" wrapText="1"/>
    </xf>
    <xf numFmtId="1" fontId="0" fillId="6" borderId="34" xfId="26" applyNumberFormat="1" applyFont="1" applyFill="1" applyBorder="1" applyAlignment="1">
      <alignment horizontal="center"/>
    </xf>
    <xf numFmtId="164" fontId="0" fillId="6" borderId="34" xfId="26" applyNumberFormat="1" applyFont="1" applyFill="1" applyBorder="1" applyAlignment="1">
      <alignment horizontal="center"/>
    </xf>
    <xf numFmtId="0" fontId="13" fillId="4" borderId="39" xfId="0" applyFont="1" applyFill="1" applyBorder="1" applyAlignment="1" applyProtection="1">
      <alignment horizontal="center" vertical="center" wrapText="1"/>
    </xf>
    <xf numFmtId="0" fontId="27" fillId="9" borderId="9"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29" fillId="6" borderId="9"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7" fillId="8" borderId="10" xfId="0" applyFont="1" applyFill="1" applyBorder="1" applyAlignment="1">
      <alignment horizontal="center" vertical="center" wrapText="1"/>
    </xf>
    <xf numFmtId="166" fontId="0" fillId="0" borderId="0" xfId="1" applyNumberFormat="1" applyFont="1" applyAlignment="1">
      <alignment horizontal="right" indent="2"/>
    </xf>
    <xf numFmtId="172" fontId="0" fillId="0" borderId="0" xfId="24" applyNumberFormat="1" applyFont="1"/>
    <xf numFmtId="167" fontId="33" fillId="0" borderId="0" xfId="0" applyNumberFormat="1" applyFont="1" applyAlignment="1">
      <alignment horizontal="right" vertical="center"/>
    </xf>
    <xf numFmtId="1" fontId="0" fillId="4" borderId="12" xfId="0" applyNumberFormat="1" applyFont="1" applyFill="1" applyBorder="1" applyAlignment="1">
      <alignment horizontal="center"/>
    </xf>
    <xf numFmtId="0" fontId="25" fillId="6" borderId="44" xfId="0" applyFont="1" applyFill="1" applyBorder="1" applyAlignment="1">
      <alignment horizontal="center" vertical="center" wrapText="1"/>
    </xf>
    <xf numFmtId="0" fontId="36" fillId="0" borderId="0" xfId="0" applyFont="1" applyAlignment="1"/>
    <xf numFmtId="0" fontId="37" fillId="0" borderId="0" xfId="0" applyFont="1" applyFill="1"/>
    <xf numFmtId="0" fontId="38" fillId="0" borderId="0" xfId="0" applyFont="1" applyFill="1"/>
    <xf numFmtId="0" fontId="36" fillId="0" borderId="0" xfId="0" applyFont="1"/>
    <xf numFmtId="166" fontId="20" fillId="0" borderId="0" xfId="25" applyNumberFormat="1" applyFont="1" applyAlignment="1">
      <alignment horizontal="right" vertical="center"/>
    </xf>
    <xf numFmtId="44" fontId="11" fillId="0" borderId="0" xfId="26" applyFont="1"/>
    <xf numFmtId="44" fontId="0" fillId="0" borderId="0" xfId="26" applyFont="1"/>
    <xf numFmtId="0" fontId="20" fillId="4" borderId="0" xfId="0" applyFont="1" applyFill="1"/>
    <xf numFmtId="167" fontId="20" fillId="4" borderId="0" xfId="0" applyNumberFormat="1" applyFont="1" applyFill="1"/>
    <xf numFmtId="0" fontId="1" fillId="0" borderId="0" xfId="0" applyFont="1" applyAlignment="1">
      <alignment vertical="center"/>
    </xf>
    <xf numFmtId="0" fontId="35" fillId="4" borderId="38" xfId="0" applyFont="1" applyFill="1" applyBorder="1" applyAlignment="1" applyProtection="1">
      <alignment horizontal="center" vertical="center" wrapText="1"/>
    </xf>
    <xf numFmtId="0" fontId="35" fillId="4" borderId="45" xfId="0" applyFont="1" applyFill="1" applyBorder="1" applyAlignment="1" applyProtection="1">
      <alignment horizontal="center" vertical="center" wrapText="1"/>
    </xf>
    <xf numFmtId="0" fontId="35" fillId="3" borderId="45" xfId="0" applyFont="1" applyFill="1" applyBorder="1" applyAlignment="1" applyProtection="1">
      <alignment horizontal="center" vertical="center" wrapText="1"/>
    </xf>
    <xf numFmtId="0" fontId="35" fillId="4" borderId="39" xfId="0" applyFont="1" applyFill="1" applyBorder="1" applyAlignment="1" applyProtection="1">
      <alignment horizontal="center" vertical="center" wrapText="1"/>
    </xf>
    <xf numFmtId="0" fontId="35" fillId="4" borderId="40" xfId="0" applyFont="1" applyFill="1" applyBorder="1" applyAlignment="1" applyProtection="1">
      <alignment horizontal="center" vertical="center" wrapText="1"/>
    </xf>
    <xf numFmtId="0" fontId="35" fillId="3" borderId="25" xfId="0" applyFont="1" applyFill="1" applyBorder="1" applyAlignment="1" applyProtection="1">
      <alignment horizontal="center" vertical="center" wrapText="1"/>
    </xf>
    <xf numFmtId="0" fontId="35" fillId="2" borderId="25" xfId="0" applyFont="1" applyFill="1" applyBorder="1" applyAlignment="1">
      <alignment horizontal="center" vertical="center" wrapText="1"/>
    </xf>
    <xf numFmtId="0" fontId="35" fillId="4" borderId="38" xfId="0" quotePrefix="1" applyFont="1" applyFill="1" applyBorder="1" applyAlignment="1" applyProtection="1">
      <alignment horizontal="center" vertical="center" wrapText="1"/>
    </xf>
    <xf numFmtId="0" fontId="35" fillId="4" borderId="39" xfId="0" quotePrefix="1" applyFont="1" applyFill="1" applyBorder="1" applyAlignment="1" applyProtection="1">
      <alignment horizontal="center" vertical="center" wrapText="1"/>
    </xf>
    <xf numFmtId="49" fontId="35" fillId="4" borderId="39" xfId="0" applyNumberFormat="1" applyFont="1" applyFill="1" applyBorder="1" applyAlignment="1" applyProtection="1">
      <alignment horizontal="center" vertical="center" wrapText="1"/>
    </xf>
    <xf numFmtId="0" fontId="35" fillId="2" borderId="25" xfId="0" quotePrefix="1" applyFont="1" applyFill="1" applyBorder="1" applyAlignment="1">
      <alignment horizontal="center" vertical="center" wrapText="1"/>
    </xf>
    <xf numFmtId="0" fontId="35" fillId="4" borderId="48" xfId="0" applyFont="1" applyFill="1" applyBorder="1" applyAlignment="1" applyProtection="1">
      <alignment horizontal="left" vertical="center" wrapText="1"/>
    </xf>
    <xf numFmtId="0" fontId="35" fillId="4" borderId="55" xfId="0" applyFont="1" applyFill="1" applyBorder="1" applyAlignment="1" applyProtection="1">
      <alignment horizontal="left" vertical="center" wrapText="1"/>
    </xf>
    <xf numFmtId="0" fontId="35" fillId="2" borderId="44" xfId="0" applyFont="1" applyFill="1" applyBorder="1" applyAlignment="1">
      <alignment horizontal="left" vertical="center" wrapText="1"/>
    </xf>
    <xf numFmtId="0" fontId="34" fillId="7" borderId="33" xfId="0" applyFont="1" applyFill="1" applyBorder="1" applyAlignment="1">
      <alignment horizontal="center" vertical="center"/>
    </xf>
    <xf numFmtId="0" fontId="1" fillId="5" borderId="42" xfId="0" applyFont="1" applyFill="1" applyBorder="1" applyAlignment="1">
      <alignment vertical="center"/>
    </xf>
    <xf numFmtId="0" fontId="1" fillId="2" borderId="42" xfId="0" applyFont="1" applyFill="1" applyBorder="1" applyAlignment="1">
      <alignment vertical="center"/>
    </xf>
    <xf numFmtId="166" fontId="1" fillId="0" borderId="0" xfId="0" applyNumberFormat="1" applyFont="1" applyAlignment="1">
      <alignment horizontal="right" vertical="center"/>
    </xf>
    <xf numFmtId="10" fontId="1" fillId="0" borderId="0" xfId="25" applyNumberFormat="1" applyFont="1" applyAlignment="1">
      <alignment horizontal="left" vertical="center"/>
    </xf>
    <xf numFmtId="168" fontId="1" fillId="0" borderId="0" xfId="26" applyNumberFormat="1" applyFont="1" applyAlignment="1">
      <alignment vertical="center"/>
    </xf>
    <xf numFmtId="169" fontId="1" fillId="0" borderId="0" xfId="0" applyNumberFormat="1" applyFont="1" applyAlignment="1">
      <alignment horizontal="right" vertical="center"/>
    </xf>
    <xf numFmtId="166" fontId="1" fillId="0" borderId="0" xfId="25" applyNumberFormat="1" applyFont="1" applyAlignment="1">
      <alignment horizontal="right" vertical="center"/>
    </xf>
    <xf numFmtId="172" fontId="1" fillId="0" borderId="0" xfId="24" applyNumberFormat="1" applyFont="1" applyAlignment="1">
      <alignment vertical="center"/>
    </xf>
    <xf numFmtId="0" fontId="1" fillId="5" borderId="34" xfId="0" applyFont="1" applyFill="1" applyBorder="1" applyAlignment="1">
      <alignment vertical="center"/>
    </xf>
    <xf numFmtId="0" fontId="1" fillId="2" borderId="34" xfId="0" applyFont="1" applyFill="1" applyBorder="1" applyAlignment="1">
      <alignment vertical="center"/>
    </xf>
    <xf numFmtId="0" fontId="1" fillId="5" borderId="29" xfId="0" applyFont="1" applyFill="1" applyBorder="1" applyAlignment="1">
      <alignment vertical="center"/>
    </xf>
    <xf numFmtId="0" fontId="1" fillId="2" borderId="28" xfId="0" applyFont="1" applyFill="1" applyBorder="1" applyAlignment="1">
      <alignment vertical="center"/>
    </xf>
    <xf numFmtId="0" fontId="1" fillId="5" borderId="43" xfId="0" applyFont="1" applyFill="1" applyBorder="1" applyAlignment="1">
      <alignment vertical="center"/>
    </xf>
    <xf numFmtId="0" fontId="1" fillId="2" borderId="43" xfId="0" applyFont="1" applyFill="1" applyBorder="1" applyAlignment="1">
      <alignment vertical="center"/>
    </xf>
    <xf numFmtId="0" fontId="7" fillId="0" borderId="0" xfId="0" applyFont="1" applyBorder="1"/>
    <xf numFmtId="0" fontId="16" fillId="0" borderId="0" xfId="0" applyFont="1" applyBorder="1"/>
    <xf numFmtId="0" fontId="8" fillId="0" borderId="1" xfId="0" applyFont="1" applyBorder="1" applyAlignment="1">
      <alignment horizontal="center"/>
    </xf>
    <xf numFmtId="0" fontId="19" fillId="10" borderId="16" xfId="0" applyFont="1" applyFill="1" applyBorder="1" applyAlignment="1">
      <alignment horizontal="center"/>
    </xf>
    <xf numFmtId="0" fontId="19" fillId="10" borderId="1" xfId="0" applyFont="1" applyFill="1" applyBorder="1" applyAlignment="1">
      <alignment horizontal="center"/>
    </xf>
    <xf numFmtId="0" fontId="19" fillId="10" borderId="17" xfId="0" applyFont="1" applyFill="1" applyBorder="1" applyAlignment="1">
      <alignment horizontal="center"/>
    </xf>
    <xf numFmtId="0" fontId="19" fillId="12" borderId="16" xfId="0" applyFont="1" applyFill="1" applyBorder="1" applyAlignment="1">
      <alignment horizontal="center"/>
    </xf>
    <xf numFmtId="0" fontId="19" fillId="12" borderId="1" xfId="0" applyFont="1" applyFill="1" applyBorder="1" applyAlignment="1">
      <alignment horizontal="center"/>
    </xf>
    <xf numFmtId="0" fontId="19" fillId="12" borderId="17" xfId="0" applyFont="1" applyFill="1" applyBorder="1" applyAlignment="1">
      <alignment horizontal="center"/>
    </xf>
    <xf numFmtId="0" fontId="7" fillId="0" borderId="0" xfId="0" applyFont="1" applyBorder="1" applyAlignment="1">
      <alignment vertical="center" wrapText="1"/>
    </xf>
    <xf numFmtId="0" fontId="0" fillId="0" borderId="0" xfId="0" applyAlignment="1">
      <alignment vertical="center" wrapText="1"/>
    </xf>
    <xf numFmtId="0" fontId="8" fillId="12" borderId="16" xfId="0" applyFont="1" applyFill="1" applyBorder="1" applyAlignment="1">
      <alignment horizontal="center"/>
    </xf>
    <xf numFmtId="0" fontId="8" fillId="12" borderId="1" xfId="0" applyFont="1" applyFill="1" applyBorder="1" applyAlignment="1">
      <alignment horizontal="center"/>
    </xf>
    <xf numFmtId="0" fontId="8" fillId="12" borderId="17" xfId="0" applyFont="1" applyFill="1" applyBorder="1" applyAlignment="1">
      <alignment horizontal="center"/>
    </xf>
    <xf numFmtId="0" fontId="8" fillId="10" borderId="16" xfId="0" applyFont="1" applyFill="1" applyBorder="1" applyAlignment="1">
      <alignment horizontal="center"/>
    </xf>
    <xf numFmtId="0" fontId="8" fillId="10" borderId="1" xfId="0" applyFont="1" applyFill="1" applyBorder="1" applyAlignment="1">
      <alignment horizontal="center"/>
    </xf>
    <xf numFmtId="0" fontId="8" fillId="10" borderId="17" xfId="0" applyFont="1" applyFill="1" applyBorder="1" applyAlignment="1">
      <alignment horizontal="center"/>
    </xf>
    <xf numFmtId="0" fontId="0" fillId="0" borderId="0" xfId="0" applyFont="1" applyFill="1" applyBorder="1" applyAlignment="1">
      <alignment horizontal="left" vertical="top" wrapText="1"/>
    </xf>
    <xf numFmtId="0" fontId="27" fillId="6" borderId="26" xfId="0" applyFont="1" applyFill="1" applyBorder="1" applyAlignment="1">
      <alignment horizontal="center" vertical="center" wrapText="1"/>
    </xf>
    <xf numFmtId="0" fontId="27" fillId="6" borderId="27" xfId="0" applyFont="1" applyFill="1" applyBorder="1" applyAlignment="1">
      <alignment horizontal="center" vertical="center" wrapText="1"/>
    </xf>
    <xf numFmtId="0" fontId="27" fillId="6" borderId="47" xfId="0" applyFont="1" applyFill="1" applyBorder="1" applyAlignment="1">
      <alignment horizontal="center" vertical="center" wrapText="1"/>
    </xf>
    <xf numFmtId="0" fontId="27" fillId="6" borderId="52" xfId="0" applyFont="1" applyFill="1" applyBorder="1" applyAlignment="1">
      <alignment horizontal="center" vertical="center" wrapText="1"/>
    </xf>
    <xf numFmtId="0" fontId="27" fillId="6" borderId="44" xfId="0" applyFont="1" applyFill="1" applyBorder="1" applyAlignment="1">
      <alignment horizontal="center" vertical="center" wrapText="1"/>
    </xf>
    <xf numFmtId="0" fontId="27" fillId="6" borderId="48" xfId="0" applyFont="1" applyFill="1" applyBorder="1" applyAlignment="1">
      <alignment horizontal="center" vertical="center" wrapText="1"/>
    </xf>
    <xf numFmtId="0" fontId="27" fillId="6" borderId="45" xfId="0" applyFont="1" applyFill="1" applyBorder="1" applyAlignment="1">
      <alignment horizontal="center" vertical="center" wrapText="1"/>
    </xf>
    <xf numFmtId="0" fontId="32" fillId="0" borderId="0" xfId="0" applyFont="1" applyAlignment="1">
      <alignment horizontal="left" vertical="top" wrapText="1"/>
    </xf>
    <xf numFmtId="0" fontId="32" fillId="0" borderId="52" xfId="0" applyFont="1" applyBorder="1" applyAlignment="1">
      <alignment horizontal="left" vertical="top" wrapText="1"/>
    </xf>
    <xf numFmtId="0" fontId="26" fillId="6" borderId="44"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26" fillId="6" borderId="45" xfId="0" applyFont="1" applyFill="1" applyBorder="1" applyAlignment="1">
      <alignment horizontal="center" vertical="center" wrapText="1"/>
    </xf>
    <xf numFmtId="0" fontId="5" fillId="15" borderId="47" xfId="0" applyFont="1" applyFill="1" applyBorder="1" applyAlignment="1">
      <alignment horizontal="center"/>
    </xf>
    <xf numFmtId="0" fontId="5" fillId="15" borderId="52" xfId="0" applyFont="1" applyFill="1" applyBorder="1" applyAlignment="1">
      <alignment horizontal="center"/>
    </xf>
    <xf numFmtId="0" fontId="25" fillId="6" borderId="44" xfId="0" applyFont="1" applyFill="1" applyBorder="1" applyAlignment="1">
      <alignment horizontal="center" vertical="center" wrapText="1"/>
    </xf>
    <xf numFmtId="0" fontId="25" fillId="6" borderId="45" xfId="0" applyFont="1" applyFill="1" applyBorder="1" applyAlignment="1">
      <alignment horizontal="center" vertical="center" wrapText="1"/>
    </xf>
    <xf numFmtId="0" fontId="25" fillId="6" borderId="48" xfId="0" applyFont="1" applyFill="1" applyBorder="1" applyAlignment="1">
      <alignment horizontal="center" vertical="center" wrapText="1"/>
    </xf>
    <xf numFmtId="0" fontId="25" fillId="6" borderId="47" xfId="0" applyFont="1" applyFill="1" applyBorder="1" applyAlignment="1">
      <alignment horizontal="center" vertical="center" wrapText="1"/>
    </xf>
    <xf numFmtId="0" fontId="25" fillId="6" borderId="52" xfId="0" applyFont="1" applyFill="1" applyBorder="1" applyAlignment="1">
      <alignment horizontal="center" vertical="center" wrapText="1"/>
    </xf>
    <xf numFmtId="0" fontId="25" fillId="6" borderId="26" xfId="0" applyFont="1" applyFill="1" applyBorder="1" applyAlignment="1">
      <alignment horizontal="center" vertical="center" wrapText="1"/>
    </xf>
    <xf numFmtId="0" fontId="25" fillId="6" borderId="27" xfId="0" applyFont="1" applyFill="1" applyBorder="1" applyAlignment="1">
      <alignment horizontal="center" vertical="center" wrapText="1"/>
    </xf>
  </cellXfs>
  <cellStyles count="27">
    <cellStyle name="Currency 2" xfId="22"/>
    <cellStyle name="Hipervínculo" xfId="2" builtinId="8"/>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Millares" xfId="24" builtinId="3"/>
    <cellStyle name="Moneda" xfId="3" builtinId="4"/>
    <cellStyle name="Moneda 2" xfId="26"/>
    <cellStyle name="Normal" xfId="0" builtinId="0"/>
    <cellStyle name="Percent 2" xfId="23"/>
    <cellStyle name="Porcentaje" xfId="1" builtinId="5"/>
    <cellStyle name="Porcentaje 2" xfId="25"/>
  </cellStyles>
  <dxfs count="29">
    <dxf>
      <font>
        <strike val="0"/>
        <outline val="0"/>
        <shadow val="0"/>
        <u val="none"/>
        <vertAlign val="baseline"/>
        <sz val="12"/>
        <color theme="1"/>
        <name val="Calibri"/>
        <scheme val="minor"/>
      </font>
      <numFmt numFmtId="164" formatCode="0.0000"/>
      <fill>
        <patternFill patternType="solid">
          <fgColor indexed="64"/>
          <bgColor rgb="FFFFBEA9"/>
        </patternFill>
      </fill>
      <alignment horizontal="center" vertical="center"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4" formatCode="0.0000"/>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5" formatCode="0.00000"/>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4" formatCode="0.0000"/>
      <fill>
        <patternFill patternType="solid">
          <fgColor indexed="64"/>
          <bgColor theme="7" tint="0.59999389629810485"/>
        </patternFill>
      </fill>
      <alignment horizontal="center" vertical="bottom" textRotation="0" wrapText="0" indent="0" justifyLastLine="0" shrinkToFit="0" readingOrder="0"/>
      <border diagonalUp="0" diagonalDown="0" outline="0">
        <left style="thick">
          <color theme="0"/>
        </left>
        <right style="thick">
          <color theme="0"/>
        </right>
        <top style="thin">
          <color theme="0"/>
        </top>
        <bottom style="thin">
          <color theme="0"/>
        </bottom>
      </border>
      <protection locked="1" hidden="0"/>
    </dxf>
    <dxf>
      <numFmt numFmtId="165" formatCode="0.00000"/>
      <fill>
        <patternFill patternType="solid">
          <fgColor indexed="64"/>
          <bgColor theme="7" tint="0.79998168889431442"/>
        </patternFill>
      </fill>
      <alignment horizontal="center" vertical="bottom" textRotation="0" wrapText="0" indent="0" justifyLastLine="0" shrinkToFit="0" readingOrder="0"/>
      <border diagonalUp="0" diagonalDown="0">
        <left style="thick">
          <color theme="0"/>
        </left>
        <right style="thick">
          <color theme="0"/>
        </right>
        <top style="thin">
          <color theme="0"/>
        </top>
        <bottom style="thin">
          <color theme="0"/>
        </bottom>
        <vertical/>
        <horizontal style="thin">
          <color theme="0"/>
        </horizontal>
      </border>
      <protection locked="1" hidden="0"/>
    </dxf>
    <dxf>
      <numFmt numFmtId="164" formatCode="0.0000"/>
      <fill>
        <patternFill patternType="solid">
          <fgColor indexed="64"/>
          <bgColor theme="7" tint="0.59999389629810485"/>
        </patternFill>
      </fill>
      <alignment horizontal="center" vertical="bottom" textRotation="0" wrapText="0" indent="0" justifyLastLine="0" shrinkToFit="0" readingOrder="0"/>
      <border diagonalUp="0" diagonalDown="0">
        <left style="thick">
          <color theme="0"/>
        </left>
        <right style="thick">
          <color theme="0"/>
        </right>
        <top style="thin">
          <color theme="0"/>
        </top>
        <bottom style="thin">
          <color theme="0"/>
        </bottom>
        <vertical/>
        <horizontal style="thin">
          <color theme="0"/>
        </horizontal>
      </border>
      <protection locked="1" hidden="0"/>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indent="2" justifyLastLine="0" shrinkToFit="0" readingOrder="0"/>
      <border diagonalUp="0" diagonalDown="0" outline="0">
        <left style="thin">
          <color theme="0"/>
        </left>
        <right style="thick">
          <color theme="0"/>
        </right>
        <top style="thin">
          <color theme="0"/>
        </top>
        <bottom style="thin">
          <color theme="0"/>
        </bottom>
      </border>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indent="2"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Calibri"/>
        <scheme val="minor"/>
      </font>
      <numFmt numFmtId="172" formatCode="_-* #,##0\ _€_-;\-* #,##0\ _€_-;_-* &quot;-&quot;??\ _€_-;_-@_-"/>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indent="2" justifyLastLine="0" shrinkToFit="0" readingOrder="0"/>
      <border diagonalUp="0" diagonalDown="0" outline="0">
        <left style="thick">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8" formatCode="_-* #,##0\ &quot;€&quot;_-;\-* #,##0\ &quot;€&quot;_-;_-* &quot;-&quot;??\ &quot;€&quot;_-;_-@_-"/>
      <fill>
        <patternFill patternType="solid">
          <fgColor indexed="64"/>
          <bgColor theme="4" tint="0.59999389629810485"/>
        </patternFill>
      </fill>
      <alignment horizontal="right" vertical="bottom" textRotation="0" wrapText="0" relativeIndent="1" justifyLastLine="0" shrinkToFit="0" readingOrder="0"/>
      <border diagonalUp="0" diagonalDown="0" outline="0">
        <left style="thick">
          <color theme="0"/>
        </left>
        <right style="thick">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relativeIndent="-1" justifyLastLine="0" shrinkToFit="0" readingOrder="0"/>
      <border diagonalUp="0" diagonalDown="0" outline="0">
        <left style="thin">
          <color theme="0"/>
        </left>
        <right style="thick">
          <color theme="0"/>
        </right>
        <top style="double">
          <color auto="1"/>
        </top>
        <bottom style="double">
          <color auto="1"/>
        </bottom>
      </border>
      <protection locked="1" hidden="0"/>
    </dxf>
    <dxf>
      <font>
        <b val="0"/>
        <i val="0"/>
        <strike val="0"/>
        <condense val="0"/>
        <extend val="0"/>
        <outline val="0"/>
        <shadow val="0"/>
        <u val="none"/>
        <vertAlign val="baseline"/>
        <sz val="12"/>
        <color theme="1"/>
        <name val="Calibri"/>
        <scheme val="minor"/>
      </font>
      <numFmt numFmtId="169" formatCode="0.0&quot;%&quot;"/>
      <fill>
        <patternFill patternType="solid">
          <fgColor indexed="64"/>
          <bgColor theme="4" tint="0.79998168889431442"/>
        </patternFill>
      </fill>
      <alignment horizontal="right" vertical="bottom" textRotation="0" wrapText="0" relativeIndent="-1" justifyLastLine="0" shrinkToFit="0" readingOrder="0"/>
      <border diagonalUp="0" diagonalDown="0" outline="0">
        <left style="thin">
          <color theme="0"/>
        </left>
        <right style="thin">
          <color theme="0"/>
        </right>
        <top style="double">
          <color auto="1"/>
        </top>
        <bottom style="double">
          <color auto="1"/>
        </bottom>
      </border>
      <protection locked="1" hidden="0"/>
    </dxf>
    <dxf>
      <font>
        <b val="0"/>
        <i val="0"/>
        <strike val="0"/>
        <condense val="0"/>
        <extend val="0"/>
        <outline val="0"/>
        <shadow val="0"/>
        <u val="none"/>
        <vertAlign val="baseline"/>
        <sz val="12"/>
        <color theme="1"/>
        <name val="Calibri"/>
        <scheme val="minor"/>
      </font>
      <numFmt numFmtId="169" formatCode="0.0&quot;%&quot;"/>
      <fill>
        <patternFill patternType="solid">
          <fgColor indexed="64"/>
          <bgColor theme="4" tint="0.79998168889431442"/>
        </patternFill>
      </fill>
      <alignment horizontal="right" vertical="bottom" textRotation="0" wrapText="0" relativeIndent="1" justifyLastLine="0" shrinkToFit="0" readingOrder="0"/>
      <border diagonalUp="0" diagonalDown="0" outline="0">
        <left/>
        <right style="thin">
          <color theme="0"/>
        </right>
        <top style="double">
          <color auto="1"/>
        </top>
        <bottom style="double">
          <color auto="1"/>
        </bottom>
      </border>
      <protection locked="1" hidden="0"/>
    </dxf>
    <dxf>
      <font>
        <b val="0"/>
        <i val="0"/>
        <strike val="0"/>
        <condense val="0"/>
        <extend val="0"/>
        <outline val="0"/>
        <shadow val="0"/>
        <u val="none"/>
        <vertAlign val="baseline"/>
        <sz val="12"/>
        <color theme="1"/>
        <name val="Calibri"/>
        <scheme val="minor"/>
      </font>
      <numFmt numFmtId="168" formatCode="_-* #,##0\ &quot;€&quot;_-;\-* #,##0\ &quot;€&quot;_-;_-* &quot;-&quot;??\ &quot;€&quot;_-;_-@_-"/>
      <fill>
        <patternFill patternType="solid">
          <fgColor indexed="64"/>
          <bgColor theme="4" tint="0.59999389629810485"/>
        </patternFill>
      </fill>
      <alignment horizontal="left" vertical="bottom" textRotation="0" wrapText="0" relativeIndent="-1" justifyLastLine="0" shrinkToFit="0" readingOrder="0"/>
      <border diagonalUp="0" diagonalDown="0" outline="0">
        <left style="thin">
          <color theme="0"/>
        </left>
        <right style="thick">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indent="2" justifyLastLine="0" shrinkToFit="0" readingOrder="0"/>
      <border diagonalUp="0" diagonalDown="0" outline="0">
        <left style="thick">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numFmt numFmtId="167" formatCode="0.0"/>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theme="0"/>
        </left>
        <right style="thick">
          <color theme="0"/>
        </right>
        <top style="thick">
          <color auto="1"/>
        </top>
        <bottom style="thick">
          <color auto="1"/>
        </bottom>
      </border>
      <protection locked="1" hidden="0"/>
    </dxf>
    <dxf>
      <font>
        <b val="0"/>
        <i val="0"/>
        <strike val="0"/>
        <condense val="0"/>
        <extend val="0"/>
        <outline val="0"/>
        <shadow val="0"/>
        <u val="none"/>
        <vertAlign val="baseline"/>
        <sz val="12"/>
        <color theme="1"/>
        <name val="Calibri"/>
        <scheme val="minor"/>
      </font>
      <numFmt numFmtId="166" formatCode="0.0%"/>
      <fill>
        <patternFill patternType="solid">
          <fgColor indexed="64"/>
          <bgColor theme="4" tint="0.79998168889431442"/>
        </patternFill>
      </fill>
      <alignment horizontal="right" vertical="bottom" textRotation="0" wrapText="0" relativeIndent="1" justifyLastLine="0" shrinkToFit="0" readingOrder="0"/>
      <border diagonalUp="0" diagonalDown="0" outline="0">
        <left style="thick">
          <color theme="0"/>
        </left>
        <right style="thin">
          <color theme="0"/>
        </right>
        <top style="double">
          <color auto="1"/>
        </top>
        <bottom style="double">
          <color auto="1"/>
        </bottom>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9" tint="0.79998168889431442"/>
        </patternFill>
      </fill>
      <border diagonalUp="0" diagonalDown="0" outline="0">
        <left style="thick">
          <color theme="0"/>
        </left>
        <right style="thick">
          <color theme="0"/>
        </right>
        <top style="thin">
          <color theme="0"/>
        </top>
        <bottom style="thin">
          <color theme="0"/>
        </bottom>
      </border>
      <protection locked="1" hidden="0"/>
    </dxf>
    <dxf>
      <font>
        <b val="0"/>
        <i val="0"/>
        <strike val="0"/>
        <condense val="0"/>
        <extend val="0"/>
        <outline val="0"/>
        <shadow val="0"/>
        <u val="none"/>
        <vertAlign val="baseline"/>
        <sz val="12"/>
        <color theme="1"/>
        <name val="Calibri"/>
        <scheme val="minor"/>
      </font>
      <fill>
        <patternFill patternType="solid">
          <fgColor indexed="64"/>
          <bgColor theme="9" tint="0.59999389629810485"/>
        </patternFill>
      </fill>
      <border diagonalUp="0" diagonalDown="0" outline="0">
        <left/>
        <right style="thick">
          <color theme="0"/>
        </right>
        <top style="thin">
          <color theme="0"/>
        </top>
        <bottom style="thin">
          <color theme="0"/>
        </bottom>
      </border>
      <protection locked="1" hidden="0"/>
    </dxf>
    <dxf>
      <font>
        <strike val="0"/>
        <outline val="0"/>
        <shadow val="0"/>
        <u val="none"/>
        <vertAlign val="baseline"/>
        <sz val="12"/>
        <color theme="1"/>
        <name val="Calibri"/>
        <scheme val="minor"/>
      </font>
      <fill>
        <patternFill>
          <fgColor indexed="64"/>
          <bgColor rgb="FFFFBEA9"/>
        </patternFill>
      </fill>
      <alignment horizontal="right" vertical="bottom" textRotation="0" wrapText="0" relativeIndent="1" justifyLastLine="0" shrinkToFit="0" readingOrder="0"/>
      <border diagonalUp="0" diagonalDown="0" outline="0">
        <left style="thick">
          <color theme="0"/>
        </left>
        <right style="thick">
          <color theme="0"/>
        </right>
        <top/>
        <bottom/>
      </border>
      <protection locked="1" hidden="0"/>
    </dxf>
    <dxf>
      <border diagonalUp="0" diagonalDown="0">
        <left/>
      </border>
    </dxf>
    <dxf>
      <protection locked="1" hidden="0"/>
    </dxf>
    <dxf>
      <border>
        <bottom style="thick">
          <color theme="0"/>
        </bottom>
      </border>
    </dxf>
    <dxf>
      <alignment horizontal="center" vertical="center" textRotation="0" wrapText="1" indent="0" justifyLastLine="0" shrinkToFit="0" readingOrder="0"/>
      <border diagonalUp="0" diagonalDown="0" outline="0">
        <left style="thick">
          <color theme="0"/>
        </left>
        <right style="thick">
          <color theme="0"/>
        </right>
        <top/>
        <bottom/>
      </border>
      <protection locked="1" hidden="0"/>
    </dxf>
    <dxf>
      <font>
        <color rgb="FF9C0006"/>
      </font>
    </dxf>
    <dxf>
      <font>
        <color rgb="FF9C0006"/>
      </font>
    </dxf>
    <dxf>
      <font>
        <color rgb="FF9C0006"/>
      </font>
    </dxf>
    <dxf>
      <font>
        <color rgb="FF9C0006"/>
      </font>
    </dxf>
  </dxfs>
  <tableStyles count="0" defaultTableStyle="TableStyleMedium9" defaultPivotStyle="PivotStyleMedium7"/>
  <colors>
    <mruColors>
      <color rgb="FFA9D37F"/>
      <color rgb="FFFFBEA9"/>
      <color rgb="FFFFC742"/>
      <color rgb="FFFFA942"/>
      <color rgb="FFF9696B"/>
      <color rgb="FF63BE7B"/>
      <color rgb="FF86C97D"/>
      <color rgb="FFCCDE82"/>
      <color rgb="FFEFE783"/>
      <color rgb="FFFEDC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tif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127001</xdr:colOff>
      <xdr:row>9</xdr:row>
      <xdr:rowOff>19050</xdr:rowOff>
    </xdr:from>
    <xdr:to>
      <xdr:col>20</xdr:col>
      <xdr:colOff>619124</xdr:colOff>
      <xdr:row>16</xdr:row>
      <xdr:rowOff>166687</xdr:rowOff>
    </xdr:to>
    <xdr:pic>
      <xdr:nvPicPr>
        <xdr:cNvPr id="2" name="Imagen 1"/>
        <xdr:cNvPicPr>
          <a:picLocks noChangeAspect="1"/>
        </xdr:cNvPicPr>
      </xdr:nvPicPr>
      <xdr:blipFill rotWithShape="1">
        <a:blip xmlns:r="http://schemas.openxmlformats.org/officeDocument/2006/relationships" r:embed="rId1">
          <a:alphaModFix amt="29000"/>
        </a:blip>
        <a:srcRect/>
        <a:stretch/>
      </xdr:blipFill>
      <xdr:spPr>
        <a:xfrm>
          <a:off x="984251" y="2638425"/>
          <a:ext cx="15613061" cy="1862137"/>
        </a:xfrm>
        <a:prstGeom prst="rect">
          <a:avLst/>
        </a:prstGeom>
      </xdr:spPr>
    </xdr:pic>
    <xdr:clientData/>
  </xdr:twoCellAnchor>
  <xdr:twoCellAnchor editAs="oneCell">
    <xdr:from>
      <xdr:col>9</xdr:col>
      <xdr:colOff>19050</xdr:colOff>
      <xdr:row>0</xdr:row>
      <xdr:rowOff>0</xdr:rowOff>
    </xdr:from>
    <xdr:to>
      <xdr:col>11</xdr:col>
      <xdr:colOff>222250</xdr:colOff>
      <xdr:row>3</xdr:row>
      <xdr:rowOff>61595</xdr:rowOff>
    </xdr:to>
    <xdr:pic>
      <xdr:nvPicPr>
        <xdr:cNvPr id="3" name="Imagen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600950" y="0"/>
          <a:ext cx="1670050" cy="861695"/>
        </a:xfrm>
        <a:prstGeom prst="rect">
          <a:avLst/>
        </a:prstGeom>
      </xdr:spPr>
    </xdr:pic>
    <xdr:clientData/>
  </xdr:twoCellAnchor>
  <xdr:twoCellAnchor editAs="oneCell">
    <xdr:from>
      <xdr:col>0</xdr:col>
      <xdr:colOff>0</xdr:colOff>
      <xdr:row>0</xdr:row>
      <xdr:rowOff>76200</xdr:rowOff>
    </xdr:from>
    <xdr:to>
      <xdr:col>7</xdr:col>
      <xdr:colOff>190500</xdr:colOff>
      <xdr:row>2</xdr:row>
      <xdr:rowOff>56061</xdr:rowOff>
    </xdr:to>
    <xdr:pic>
      <xdr:nvPicPr>
        <xdr:cNvPr id="4" name="Picture 7" descr="acronimo_nombre1l.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7250" y="76200"/>
          <a:ext cx="5448300" cy="579936"/>
        </a:xfrm>
        <a:prstGeom prst="rect">
          <a:avLst/>
        </a:prstGeom>
        <a:solidFill>
          <a:schemeClr val="accent1">
            <a:lumMod val="75000"/>
          </a:schemeClr>
        </a:solidFill>
      </xdr:spPr>
    </xdr:pic>
    <xdr:clientData/>
  </xdr:twoCellAnchor>
  <xdr:twoCellAnchor editAs="oneCell">
    <xdr:from>
      <xdr:col>14</xdr:col>
      <xdr:colOff>174625</xdr:colOff>
      <xdr:row>4</xdr:row>
      <xdr:rowOff>114300</xdr:rowOff>
    </xdr:from>
    <xdr:to>
      <xdr:col>17</xdr:col>
      <xdr:colOff>95250</xdr:colOff>
      <xdr:row>6</xdr:row>
      <xdr:rowOff>69850</xdr:rowOff>
    </xdr:to>
    <xdr:pic>
      <xdr:nvPicPr>
        <xdr:cNvPr id="5" name="Imagen 4"/>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1423650" y="1057275"/>
          <a:ext cx="2120900" cy="6794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813518</xdr:colOff>
      <xdr:row>3</xdr:row>
      <xdr:rowOff>82792</xdr:rowOff>
    </xdr:from>
    <xdr:to>
      <xdr:col>21</xdr:col>
      <xdr:colOff>915092</xdr:colOff>
      <xdr:row>14</xdr:row>
      <xdr:rowOff>182495</xdr:rowOff>
    </xdr:to>
    <xdr:grpSp>
      <xdr:nvGrpSpPr>
        <xdr:cNvPr id="4" name="Agrupar 3"/>
        <xdr:cNvGrpSpPr/>
      </xdr:nvGrpSpPr>
      <xdr:grpSpPr>
        <a:xfrm>
          <a:off x="813518" y="875272"/>
          <a:ext cx="16484574" cy="2279023"/>
          <a:chOff x="418406" y="647237"/>
          <a:chExt cx="16315241" cy="2272813"/>
        </a:xfrm>
      </xdr:grpSpPr>
      <xdr:sp macro="" textlink="">
        <xdr:nvSpPr>
          <xdr:cNvPr id="5" name="Forma libre 4"/>
          <xdr:cNvSpPr/>
        </xdr:nvSpPr>
        <xdr:spPr>
          <a:xfrm>
            <a:off x="14045861" y="2020395"/>
            <a:ext cx="2070478" cy="307776"/>
          </a:xfrm>
          <a:custGeom>
            <a:avLst/>
            <a:gdLst/>
            <a:ahLst/>
            <a:cxnLst/>
            <a:rect l="0" t="0" r="0" b="0"/>
            <a:pathLst>
              <a:path>
                <a:moveTo>
                  <a:pt x="0" y="0"/>
                </a:moveTo>
                <a:lnTo>
                  <a:pt x="0" y="183482"/>
                </a:lnTo>
                <a:lnTo>
                  <a:pt x="2070478" y="183482"/>
                </a:lnTo>
                <a:lnTo>
                  <a:pt x="2070478"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7" name="Forma libre 6"/>
          <xdr:cNvSpPr/>
        </xdr:nvSpPr>
        <xdr:spPr>
          <a:xfrm>
            <a:off x="14045861" y="2020395"/>
            <a:ext cx="690159" cy="307776"/>
          </a:xfrm>
          <a:custGeom>
            <a:avLst/>
            <a:gdLst/>
            <a:ahLst/>
            <a:cxnLst/>
            <a:rect l="0" t="0" r="0" b="0"/>
            <a:pathLst>
              <a:path>
                <a:moveTo>
                  <a:pt x="0" y="0"/>
                </a:moveTo>
                <a:lnTo>
                  <a:pt x="0" y="183482"/>
                </a:lnTo>
                <a:lnTo>
                  <a:pt x="690159" y="183482"/>
                </a:lnTo>
                <a:lnTo>
                  <a:pt x="690159"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8" name="Forma libre 7"/>
          <xdr:cNvSpPr/>
        </xdr:nvSpPr>
        <xdr:spPr>
          <a:xfrm>
            <a:off x="13355701" y="2020395"/>
            <a:ext cx="690159" cy="307776"/>
          </a:xfrm>
          <a:custGeom>
            <a:avLst/>
            <a:gdLst/>
            <a:ahLst/>
            <a:cxnLst/>
            <a:rect l="0" t="0" r="0" b="0"/>
            <a:pathLst>
              <a:path>
                <a:moveTo>
                  <a:pt x="690159" y="0"/>
                </a:moveTo>
                <a:lnTo>
                  <a:pt x="690159"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9" name="Forma libre 8"/>
          <xdr:cNvSpPr/>
        </xdr:nvSpPr>
        <xdr:spPr>
          <a:xfrm>
            <a:off x="11975382" y="2020395"/>
            <a:ext cx="2070478" cy="307776"/>
          </a:xfrm>
          <a:custGeom>
            <a:avLst/>
            <a:gdLst/>
            <a:ahLst/>
            <a:cxnLst/>
            <a:rect l="0" t="0" r="0" b="0"/>
            <a:pathLst>
              <a:path>
                <a:moveTo>
                  <a:pt x="2070478" y="0"/>
                </a:moveTo>
                <a:lnTo>
                  <a:pt x="2070478"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0" name="Forma libre 9"/>
          <xdr:cNvSpPr/>
        </xdr:nvSpPr>
        <xdr:spPr>
          <a:xfrm>
            <a:off x="8179504" y="1179928"/>
            <a:ext cx="5866356" cy="307776"/>
          </a:xfrm>
          <a:custGeom>
            <a:avLst/>
            <a:gdLst/>
            <a:ahLst/>
            <a:cxnLst/>
            <a:rect l="0" t="0" r="0" b="0"/>
            <a:pathLst>
              <a:path>
                <a:moveTo>
                  <a:pt x="0" y="0"/>
                </a:moveTo>
                <a:lnTo>
                  <a:pt x="0" y="183482"/>
                </a:lnTo>
                <a:lnTo>
                  <a:pt x="5866356" y="183482"/>
                </a:lnTo>
                <a:lnTo>
                  <a:pt x="5866356"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1" name="Forma libre 10"/>
          <xdr:cNvSpPr/>
        </xdr:nvSpPr>
        <xdr:spPr>
          <a:xfrm>
            <a:off x="10549343"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2" name="Forma libre 11"/>
          <xdr:cNvSpPr/>
        </xdr:nvSpPr>
        <xdr:spPr>
          <a:xfrm>
            <a:off x="8179504" y="1179928"/>
            <a:ext cx="2415558" cy="307776"/>
          </a:xfrm>
          <a:custGeom>
            <a:avLst/>
            <a:gdLst/>
            <a:ahLst/>
            <a:cxnLst/>
            <a:rect l="0" t="0" r="0" b="0"/>
            <a:pathLst>
              <a:path>
                <a:moveTo>
                  <a:pt x="0" y="0"/>
                </a:moveTo>
                <a:lnTo>
                  <a:pt x="0" y="183482"/>
                </a:lnTo>
                <a:lnTo>
                  <a:pt x="2415558" y="183482"/>
                </a:lnTo>
                <a:lnTo>
                  <a:pt x="2415558"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3" name="Forma libre 12"/>
          <xdr:cNvSpPr/>
        </xdr:nvSpPr>
        <xdr:spPr>
          <a:xfrm>
            <a:off x="7834425" y="2020395"/>
            <a:ext cx="1380319" cy="307776"/>
          </a:xfrm>
          <a:custGeom>
            <a:avLst/>
            <a:gdLst/>
            <a:ahLst/>
            <a:cxnLst/>
            <a:rect l="0" t="0" r="0" b="0"/>
            <a:pathLst>
              <a:path>
                <a:moveTo>
                  <a:pt x="0" y="0"/>
                </a:moveTo>
                <a:lnTo>
                  <a:pt x="0" y="183482"/>
                </a:lnTo>
                <a:lnTo>
                  <a:pt x="1380319" y="183482"/>
                </a:lnTo>
                <a:lnTo>
                  <a:pt x="1380319"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4" name="Forma libre 13"/>
          <xdr:cNvSpPr/>
        </xdr:nvSpPr>
        <xdr:spPr>
          <a:xfrm>
            <a:off x="7788705"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5" name="Forma libre 14"/>
          <xdr:cNvSpPr/>
        </xdr:nvSpPr>
        <xdr:spPr>
          <a:xfrm>
            <a:off x="6454106" y="2020395"/>
            <a:ext cx="1380319" cy="307776"/>
          </a:xfrm>
          <a:custGeom>
            <a:avLst/>
            <a:gdLst/>
            <a:ahLst/>
            <a:cxnLst/>
            <a:rect l="0" t="0" r="0" b="0"/>
            <a:pathLst>
              <a:path>
                <a:moveTo>
                  <a:pt x="1380319" y="0"/>
                </a:moveTo>
                <a:lnTo>
                  <a:pt x="1380319"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6" name="Forma libre 15"/>
          <xdr:cNvSpPr/>
        </xdr:nvSpPr>
        <xdr:spPr>
          <a:xfrm>
            <a:off x="7834425" y="1179928"/>
            <a:ext cx="345079" cy="307776"/>
          </a:xfrm>
          <a:custGeom>
            <a:avLst/>
            <a:gdLst/>
            <a:ahLst/>
            <a:cxnLst/>
            <a:rect l="0" t="0" r="0" b="0"/>
            <a:pathLst>
              <a:path>
                <a:moveTo>
                  <a:pt x="345079" y="0"/>
                </a:moveTo>
                <a:lnTo>
                  <a:pt x="345079" y="183482"/>
                </a:lnTo>
                <a:lnTo>
                  <a:pt x="0" y="183482"/>
                </a:lnTo>
                <a:lnTo>
                  <a:pt x="0"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7" name="Forma libre 16"/>
          <xdr:cNvSpPr/>
        </xdr:nvSpPr>
        <xdr:spPr>
          <a:xfrm>
            <a:off x="5028066"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8" name="Forma libre 17"/>
          <xdr:cNvSpPr/>
        </xdr:nvSpPr>
        <xdr:spPr>
          <a:xfrm>
            <a:off x="5073786" y="1179928"/>
            <a:ext cx="3105717" cy="307776"/>
          </a:xfrm>
          <a:custGeom>
            <a:avLst/>
            <a:gdLst/>
            <a:ahLst/>
            <a:cxnLst/>
            <a:rect l="0" t="0" r="0" b="0"/>
            <a:pathLst>
              <a:path>
                <a:moveTo>
                  <a:pt x="3105717" y="0"/>
                </a:moveTo>
                <a:lnTo>
                  <a:pt x="3105717" y="183482"/>
                </a:lnTo>
                <a:lnTo>
                  <a:pt x="0" y="183482"/>
                </a:lnTo>
                <a:lnTo>
                  <a:pt x="0"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19" name="Forma libre 18"/>
          <xdr:cNvSpPr/>
        </xdr:nvSpPr>
        <xdr:spPr>
          <a:xfrm>
            <a:off x="2313148" y="2020395"/>
            <a:ext cx="1380319" cy="307776"/>
          </a:xfrm>
          <a:custGeom>
            <a:avLst/>
            <a:gdLst/>
            <a:ahLst/>
            <a:cxnLst/>
            <a:rect l="0" t="0" r="0" b="0"/>
            <a:pathLst>
              <a:path>
                <a:moveTo>
                  <a:pt x="0" y="0"/>
                </a:moveTo>
                <a:lnTo>
                  <a:pt x="0" y="183482"/>
                </a:lnTo>
                <a:lnTo>
                  <a:pt x="1380319" y="183482"/>
                </a:lnTo>
                <a:lnTo>
                  <a:pt x="1380319"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0" name="Forma libre 19"/>
          <xdr:cNvSpPr/>
        </xdr:nvSpPr>
        <xdr:spPr>
          <a:xfrm>
            <a:off x="2267428" y="2020395"/>
            <a:ext cx="91440" cy="307776"/>
          </a:xfrm>
          <a:custGeom>
            <a:avLst/>
            <a:gdLst/>
            <a:ahLst/>
            <a:cxnLst/>
            <a:rect l="0" t="0" r="0" b="0"/>
            <a:pathLst>
              <a:path>
                <a:moveTo>
                  <a:pt x="45720" y="0"/>
                </a:moveTo>
                <a:lnTo>
                  <a:pt x="4572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1" name="Forma libre 20"/>
          <xdr:cNvSpPr/>
        </xdr:nvSpPr>
        <xdr:spPr>
          <a:xfrm>
            <a:off x="932829" y="2020395"/>
            <a:ext cx="1380319" cy="307776"/>
          </a:xfrm>
          <a:custGeom>
            <a:avLst/>
            <a:gdLst/>
            <a:ahLst/>
            <a:cxnLst/>
            <a:rect l="0" t="0" r="0" b="0"/>
            <a:pathLst>
              <a:path>
                <a:moveTo>
                  <a:pt x="1380319" y="0"/>
                </a:moveTo>
                <a:lnTo>
                  <a:pt x="1380319" y="183482"/>
                </a:lnTo>
                <a:lnTo>
                  <a:pt x="0" y="183482"/>
                </a:lnTo>
                <a:lnTo>
                  <a:pt x="0" y="307776"/>
                </a:lnTo>
              </a:path>
            </a:pathLst>
          </a:custGeom>
          <a:noFill/>
        </xdr:spPr>
        <xdr:style>
          <a:lnRef idx="2">
            <a:schemeClr val="accent1">
              <a:shade val="8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2" name="Forma libre 21"/>
          <xdr:cNvSpPr/>
        </xdr:nvSpPr>
        <xdr:spPr>
          <a:xfrm>
            <a:off x="2313148" y="1179928"/>
            <a:ext cx="5866356" cy="307776"/>
          </a:xfrm>
          <a:custGeom>
            <a:avLst/>
            <a:gdLst/>
            <a:ahLst/>
            <a:cxnLst/>
            <a:rect l="0" t="0" r="0" b="0"/>
            <a:pathLst>
              <a:path>
                <a:moveTo>
                  <a:pt x="5866356" y="0"/>
                </a:moveTo>
                <a:lnTo>
                  <a:pt x="5866356" y="183482"/>
                </a:lnTo>
                <a:lnTo>
                  <a:pt x="0" y="183482"/>
                </a:lnTo>
                <a:lnTo>
                  <a:pt x="0" y="307776"/>
                </a:lnTo>
              </a:path>
            </a:pathLst>
          </a:custGeom>
          <a:noFill/>
        </xdr:spPr>
        <xdr:style>
          <a:lnRef idx="2">
            <a:schemeClr val="accent1">
              <a:shade val="60000"/>
              <a:hueOff val="0"/>
              <a:satOff val="0"/>
              <a:lumOff val="0"/>
              <a:alphaOff val="0"/>
            </a:schemeClr>
          </a:lnRef>
          <a:fillRef idx="0">
            <a:scrgbClr r="0" g="0" b="0"/>
          </a:fillRef>
          <a:effectRef idx="0">
            <a:schemeClr val="accent1">
              <a:hueOff val="0"/>
              <a:satOff val="0"/>
              <a:lumOff val="0"/>
              <a:alphaOff val="0"/>
            </a:schemeClr>
          </a:effectRef>
          <a:fontRef idx="minor">
            <a:schemeClr val="tx1">
              <a:hueOff val="0"/>
              <a:satOff val="0"/>
              <a:lumOff val="0"/>
              <a:alphaOff val="0"/>
            </a:schemeClr>
          </a:fontRef>
        </xdr:style>
      </xdr:sp>
      <xdr:sp macro="" textlink="">
        <xdr:nvSpPr>
          <xdr:cNvPr id="23" name="Forma libre 22"/>
          <xdr:cNvSpPr/>
        </xdr:nvSpPr>
        <xdr:spPr>
          <a:xfrm>
            <a:off x="7665082" y="647237"/>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BEA9"/>
          </a:solidFill>
          <a:ln>
            <a:noFill/>
          </a:ln>
          <a:scene3d>
            <a:camera prst="orthographicFront"/>
            <a:lightRig rig="flat" dir="t"/>
          </a:scene3d>
          <a:sp3d prstMaterial="dkEdge">
            <a:bevelT w="8200" h="38100"/>
          </a:sp3d>
        </xdr:spPr>
        <xdr:style>
          <a:lnRef idx="0">
            <a:scrgbClr r="0" g="0" b="0"/>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Vulnerabilidad</a:t>
            </a:r>
          </a:p>
        </xdr:txBody>
      </xdr:sp>
      <xdr:sp macro="" textlink="">
        <xdr:nvSpPr>
          <xdr:cNvPr id="25" name="Forma libre 24"/>
          <xdr:cNvSpPr/>
        </xdr:nvSpPr>
        <xdr:spPr>
          <a:xfrm>
            <a:off x="1798725"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Población</a:t>
            </a:r>
          </a:p>
        </xdr:txBody>
      </xdr:sp>
      <xdr:sp macro="" textlink="$U$23">
        <xdr:nvSpPr>
          <xdr:cNvPr id="26" name="Forma libre 25"/>
          <xdr:cNvSpPr/>
        </xdr:nvSpPr>
        <xdr:spPr>
          <a:xfrm>
            <a:off x="2004495"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A8DC8B3E-D83F-6D40-B12B-B1B20EAC3A19}"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16,7%</a:t>
            </a:fld>
            <a:endParaRPr lang="es-ES_tradnl" sz="1000" b="1" kern="1200"/>
          </a:p>
        </xdr:txBody>
      </xdr:sp>
      <xdr:sp macro="" textlink="">
        <xdr:nvSpPr>
          <xdr:cNvPr id="27" name="Forma libre 26"/>
          <xdr:cNvSpPr/>
        </xdr:nvSpPr>
        <xdr:spPr>
          <a:xfrm>
            <a:off x="418406"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Inmigrantes</a:t>
            </a:r>
          </a:p>
        </xdr:txBody>
      </xdr:sp>
      <xdr:sp macro="" textlink="$U$37">
        <xdr:nvSpPr>
          <xdr:cNvPr id="28" name="Forma libre 27"/>
          <xdr:cNvSpPr/>
        </xdr:nvSpPr>
        <xdr:spPr>
          <a:xfrm>
            <a:off x="624175"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8D7D00D9-A99D-6543-8EA5-6C139EA066D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30,0%</a:t>
            </a:fld>
            <a:endParaRPr lang="es-ES_tradnl" sz="1000" b="1" kern="1200"/>
          </a:p>
        </xdr:txBody>
      </xdr:sp>
      <xdr:sp macro="" textlink="">
        <xdr:nvSpPr>
          <xdr:cNvPr id="29" name="Forma libre 28"/>
          <xdr:cNvSpPr/>
        </xdr:nvSpPr>
        <xdr:spPr>
          <a:xfrm>
            <a:off x="1798725"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Esperanza de Vida</a:t>
            </a:r>
          </a:p>
        </xdr:txBody>
      </xdr:sp>
      <xdr:sp macro="" textlink="$U$38">
        <xdr:nvSpPr>
          <xdr:cNvPr id="30" name="Forma libre 29"/>
          <xdr:cNvSpPr/>
        </xdr:nvSpPr>
        <xdr:spPr>
          <a:xfrm>
            <a:off x="2004495"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9751533D-56B6-204A-B33B-73A4493A391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10,0%</a:t>
            </a:fld>
            <a:endParaRPr lang="es-ES_tradnl" sz="1000" b="1" kern="1200"/>
          </a:p>
        </xdr:txBody>
      </xdr:sp>
      <xdr:sp macro="" textlink="">
        <xdr:nvSpPr>
          <xdr:cNvPr id="31" name="Forma libre 30"/>
          <xdr:cNvSpPr/>
        </xdr:nvSpPr>
        <xdr:spPr>
          <a:xfrm>
            <a:off x="3179045"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Sin Estudios o Primarios</a:t>
            </a:r>
          </a:p>
        </xdr:txBody>
      </xdr:sp>
      <xdr:sp macro="" textlink="$U$39">
        <xdr:nvSpPr>
          <xdr:cNvPr id="32" name="Forma libre 31"/>
          <xdr:cNvSpPr/>
        </xdr:nvSpPr>
        <xdr:spPr>
          <a:xfrm>
            <a:off x="3384814"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0333EBE6-E958-3841-9F67-80C5A74CEB92}"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60,0%</a:t>
            </a:fld>
            <a:endParaRPr lang="es-ES_tradnl" sz="1000" b="1" kern="1200"/>
          </a:p>
        </xdr:txBody>
      </xdr:sp>
      <xdr:sp macro="" textlink="">
        <xdr:nvSpPr>
          <xdr:cNvPr id="33" name="Forma libre 32"/>
          <xdr:cNvSpPr/>
        </xdr:nvSpPr>
        <xdr:spPr>
          <a:xfrm>
            <a:off x="4559364"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Estatus Socio-Económico</a:t>
            </a:r>
          </a:p>
        </xdr:txBody>
      </xdr:sp>
      <xdr:sp macro="" textlink="$U$24">
        <xdr:nvSpPr>
          <xdr:cNvPr id="34" name="Forma libre 33"/>
          <xdr:cNvSpPr/>
        </xdr:nvSpPr>
        <xdr:spPr>
          <a:xfrm>
            <a:off x="4765133"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C9A935AE-4B9F-7B4F-BE9F-A838C71290B7}" type="TxLink">
              <a:rPr lang="is-I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32,3%</a:t>
            </a:fld>
            <a:endParaRPr lang="es-ES_tradnl" sz="1000" b="1" kern="1200"/>
          </a:p>
        </xdr:txBody>
      </xdr:sp>
      <xdr:sp macro="" textlink="">
        <xdr:nvSpPr>
          <xdr:cNvPr id="35" name="Forma libre 34"/>
          <xdr:cNvSpPr/>
        </xdr:nvSpPr>
        <xdr:spPr>
          <a:xfrm>
            <a:off x="4559364"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Renta Media Hogar</a:t>
            </a:r>
          </a:p>
        </xdr:txBody>
      </xdr:sp>
      <xdr:sp macro="" textlink="$AC$57">
        <xdr:nvSpPr>
          <xdr:cNvPr id="36" name="Forma libre 35"/>
          <xdr:cNvSpPr/>
        </xdr:nvSpPr>
        <xdr:spPr>
          <a:xfrm>
            <a:off x="4765133"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9140A180-20EE-0941-9277-C829BBCDD830}" type="TxLink">
              <a:rPr lang="en-US" sz="1200" b="0" i="0" u="none" strike="noStrike" kern="1200">
                <a:solidFill>
                  <a:schemeClr val="tx1"/>
                </a:solidFill>
                <a:latin typeface="Calibri"/>
                <a:ea typeface="Calibri"/>
                <a:cs typeface="Calibri"/>
              </a:rPr>
              <a:pPr lvl="0" algn="ctr" defTabSz="444500">
                <a:lnSpc>
                  <a:spcPct val="90000"/>
                </a:lnSpc>
                <a:spcBef>
                  <a:spcPct val="0"/>
                </a:spcBef>
                <a:spcAft>
                  <a:spcPct val="35000"/>
                </a:spcAft>
              </a:pPr>
              <a:t>100%</a:t>
            </a:fld>
            <a:endParaRPr lang="es-ES_tradnl" sz="1000" b="1" kern="1200">
              <a:solidFill>
                <a:schemeClr val="tx1"/>
              </a:solidFill>
            </a:endParaRPr>
          </a:p>
        </xdr:txBody>
      </xdr:sp>
      <xdr:sp macro="" textlink="">
        <xdr:nvSpPr>
          <xdr:cNvPr id="37" name="Forma libre 36"/>
          <xdr:cNvSpPr/>
        </xdr:nvSpPr>
        <xdr:spPr>
          <a:xfrm>
            <a:off x="7320002"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Actividad Económica</a:t>
            </a:r>
          </a:p>
        </xdr:txBody>
      </xdr:sp>
      <xdr:sp macro="" textlink="$U$25">
        <xdr:nvSpPr>
          <xdr:cNvPr id="38" name="Forma libre 37"/>
          <xdr:cNvSpPr/>
        </xdr:nvSpPr>
        <xdr:spPr>
          <a:xfrm>
            <a:off x="7525771"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396C3D32-AB24-594D-90E5-0A1E20443906}"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34,2%</a:t>
            </a:fld>
            <a:endParaRPr lang="es-ES_tradnl" sz="1000" b="1" kern="1200"/>
          </a:p>
        </xdr:txBody>
      </xdr:sp>
      <xdr:sp macro="" textlink="">
        <xdr:nvSpPr>
          <xdr:cNvPr id="39" name="Forma libre 38"/>
          <xdr:cNvSpPr/>
        </xdr:nvSpPr>
        <xdr:spPr>
          <a:xfrm>
            <a:off x="5939683"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de Paro</a:t>
            </a:r>
          </a:p>
        </xdr:txBody>
      </xdr:sp>
      <xdr:sp macro="" textlink="$U$47">
        <xdr:nvSpPr>
          <xdr:cNvPr id="40" name="Forma libre 39"/>
          <xdr:cNvSpPr/>
        </xdr:nvSpPr>
        <xdr:spPr>
          <a:xfrm>
            <a:off x="6145452"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B9E17EC-F16A-D848-B2DF-F713BABD4AF4}"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16,9%</a:t>
            </a:fld>
            <a:endParaRPr lang="es-ES_tradnl" sz="1000" b="1" kern="1200"/>
          </a:p>
        </xdr:txBody>
      </xdr:sp>
      <xdr:sp macro="" textlink="">
        <xdr:nvSpPr>
          <xdr:cNvPr id="41" name="Forma libre 40"/>
          <xdr:cNvSpPr/>
        </xdr:nvSpPr>
        <xdr:spPr>
          <a:xfrm>
            <a:off x="7320002"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de Paro Mayores 45 años</a:t>
            </a:r>
          </a:p>
        </xdr:txBody>
      </xdr:sp>
      <xdr:sp macro="" textlink="$U$48">
        <xdr:nvSpPr>
          <xdr:cNvPr id="42" name="Forma libre 41"/>
          <xdr:cNvSpPr/>
        </xdr:nvSpPr>
        <xdr:spPr>
          <a:xfrm>
            <a:off x="7525771"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64B1C6E7-F562-0546-A4E8-0B9CAD59DD87}"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44,3%</a:t>
            </a:fld>
            <a:endParaRPr lang="es-ES_tradnl" sz="1000" b="1" kern="1200">
              <a:solidFill>
                <a:schemeClr val="tx1"/>
              </a:solidFill>
            </a:endParaRPr>
          </a:p>
        </xdr:txBody>
      </xdr:sp>
      <xdr:sp macro="" textlink="">
        <xdr:nvSpPr>
          <xdr:cNvPr id="43" name="Forma libre 42"/>
          <xdr:cNvSpPr/>
        </xdr:nvSpPr>
        <xdr:spPr>
          <a:xfrm>
            <a:off x="8700321"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Parados sin Prestación</a:t>
            </a:r>
          </a:p>
        </xdr:txBody>
      </xdr:sp>
      <xdr:sp macro="" textlink="$U$49">
        <xdr:nvSpPr>
          <xdr:cNvPr id="44" name="Forma libre 43"/>
          <xdr:cNvSpPr/>
        </xdr:nvSpPr>
        <xdr:spPr>
          <a:xfrm>
            <a:off x="8906090"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3A64D239-B616-9042-9B5D-E5505BBC4258}"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38,7%</a:t>
            </a:fld>
            <a:endParaRPr lang="es-ES_tradnl" sz="1000" b="1" kern="1200"/>
          </a:p>
        </xdr:txBody>
      </xdr:sp>
      <xdr:sp macro="" textlink="">
        <xdr:nvSpPr>
          <xdr:cNvPr id="45" name="Forma libre 44"/>
          <xdr:cNvSpPr/>
        </xdr:nvSpPr>
        <xdr:spPr>
          <a:xfrm>
            <a:off x="10080640"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ln>
            <a:solidFill>
              <a:schemeClr val="accent1">
                <a:shade val="60000"/>
                <a:hueOff val="0"/>
                <a:satOff val="0"/>
                <a:lumOff val="0"/>
              </a:schemeClr>
            </a:solidFill>
          </a:ln>
          <a:scene3d>
            <a:camera prst="orthographicFront"/>
            <a:lightRig rig="flat" dir="t"/>
          </a:scene3d>
          <a:sp3d prstMaterial="dkEdge">
            <a:bevelT w="8200" h="38100"/>
          </a:sp3d>
        </xdr:spPr>
        <xdr:style>
          <a:lnRef idx="0">
            <a:scrgbClr r="0" g="0" b="0"/>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Desarrollo Urbanístico</a:t>
            </a:r>
          </a:p>
        </xdr:txBody>
      </xdr:sp>
      <xdr:sp macro="" textlink="$U$26">
        <xdr:nvSpPr>
          <xdr:cNvPr id="46" name="Forma libre 45"/>
          <xdr:cNvSpPr/>
        </xdr:nvSpPr>
        <xdr:spPr>
          <a:xfrm>
            <a:off x="10286409"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0BAA62A8-FD66-7247-AFFD-F2D7524EFDFD}"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7,5%</a:t>
            </a:fld>
            <a:endParaRPr lang="es-ES_tradnl" sz="1000" b="1" kern="1200"/>
          </a:p>
        </xdr:txBody>
      </xdr:sp>
      <xdr:sp macro="" textlink="">
        <xdr:nvSpPr>
          <xdr:cNvPr id="47" name="Forma libre 46"/>
          <xdr:cNvSpPr/>
        </xdr:nvSpPr>
        <xdr:spPr>
          <a:xfrm>
            <a:off x="10080640"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Valor Catastral</a:t>
            </a:r>
          </a:p>
        </xdr:txBody>
      </xdr:sp>
      <xdr:sp macro="" textlink="$AC$57">
        <xdr:nvSpPr>
          <xdr:cNvPr id="48" name="Forma libre 47"/>
          <xdr:cNvSpPr/>
        </xdr:nvSpPr>
        <xdr:spPr>
          <a:xfrm>
            <a:off x="10286409"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82D61291-857E-5D40-88DC-E8CF3D76489A}" type="TxLink">
              <a:rPr lang="en-US" sz="1200" b="0" i="0" u="none" strike="noStrike" kern="1200">
                <a:solidFill>
                  <a:schemeClr val="tx1"/>
                </a:solidFill>
                <a:latin typeface="Calibri"/>
                <a:ea typeface="Calibri"/>
                <a:cs typeface="Calibri"/>
              </a:rPr>
              <a:pPr lvl="0" algn="ctr" defTabSz="444500">
                <a:lnSpc>
                  <a:spcPct val="90000"/>
                </a:lnSpc>
                <a:spcBef>
                  <a:spcPct val="0"/>
                </a:spcBef>
                <a:spcAft>
                  <a:spcPct val="35000"/>
                </a:spcAft>
              </a:pPr>
              <a:t>100%</a:t>
            </a:fld>
            <a:endParaRPr lang="es-ES_tradnl" sz="1000" b="1" kern="1200">
              <a:solidFill>
                <a:schemeClr val="tx1"/>
              </a:solidFill>
            </a:endParaRPr>
          </a:p>
        </xdr:txBody>
      </xdr:sp>
      <xdr:sp macro="" textlink="">
        <xdr:nvSpPr>
          <xdr:cNvPr id="49" name="Forma libre 48"/>
          <xdr:cNvSpPr/>
        </xdr:nvSpPr>
        <xdr:spPr>
          <a:xfrm>
            <a:off x="13531438" y="1487705"/>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rgbClr val="FFC7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Necesidades Asistenciales</a:t>
            </a:r>
          </a:p>
        </xdr:txBody>
      </xdr:sp>
      <xdr:sp macro="" textlink="$U$27">
        <xdr:nvSpPr>
          <xdr:cNvPr id="50" name="Forma libre 49"/>
          <xdr:cNvSpPr/>
        </xdr:nvSpPr>
        <xdr:spPr>
          <a:xfrm>
            <a:off x="13737207" y="1902020"/>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6C098542-D81D-3647-AAFE-CEEA4C8D637F}"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9,4%</a:t>
            </a:fld>
            <a:endParaRPr lang="es-ES_tradnl" sz="1000" b="1" kern="1200"/>
          </a:p>
        </xdr:txBody>
      </xdr:sp>
      <xdr:sp macro="" textlink="">
        <xdr:nvSpPr>
          <xdr:cNvPr id="104" name="Forma libre 103"/>
          <xdr:cNvSpPr/>
        </xdr:nvSpPr>
        <xdr:spPr>
          <a:xfrm>
            <a:off x="11460959"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Demanda Dependientes</a:t>
            </a:r>
          </a:p>
        </xdr:txBody>
      </xdr:sp>
      <xdr:sp macro="" textlink="$U$56">
        <xdr:nvSpPr>
          <xdr:cNvPr id="105" name="Forma libre 104"/>
          <xdr:cNvSpPr/>
        </xdr:nvSpPr>
        <xdr:spPr>
          <a:xfrm>
            <a:off x="11666728"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2B25616F-8E61-D34E-B459-A6413FCCC8F9}"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16,5%</a:t>
            </a:fld>
            <a:endParaRPr lang="es-ES_tradnl" sz="1000" b="1" kern="1200"/>
          </a:p>
        </xdr:txBody>
      </xdr:sp>
      <xdr:sp macro="" textlink="">
        <xdr:nvSpPr>
          <xdr:cNvPr id="106" name="Forma libre 105"/>
          <xdr:cNvSpPr/>
        </xdr:nvSpPr>
        <xdr:spPr>
          <a:xfrm>
            <a:off x="12841278"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Familias Perceptoras Renta Mínima</a:t>
            </a:r>
          </a:p>
        </xdr:txBody>
      </xdr:sp>
      <xdr:sp macro="" textlink="$U$57">
        <xdr:nvSpPr>
          <xdr:cNvPr id="107" name="Forma libre 106"/>
          <xdr:cNvSpPr/>
        </xdr:nvSpPr>
        <xdr:spPr>
          <a:xfrm>
            <a:off x="13047047"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451D3248-08BE-F84E-B286-1AB790805330}"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49,4%</a:t>
            </a:fld>
            <a:endParaRPr lang="es-ES_tradnl" sz="1000" b="1" kern="1200"/>
          </a:p>
        </xdr:txBody>
      </xdr:sp>
      <xdr:sp macro="" textlink="">
        <xdr:nvSpPr>
          <xdr:cNvPr id="108" name="Forma libre 107"/>
          <xdr:cNvSpPr/>
        </xdr:nvSpPr>
        <xdr:spPr>
          <a:xfrm>
            <a:off x="14221597"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SAD Dependencia</a:t>
            </a:r>
          </a:p>
        </xdr:txBody>
      </xdr:sp>
      <xdr:sp macro="" textlink="$U$58">
        <xdr:nvSpPr>
          <xdr:cNvPr id="109" name="Forma libre 108"/>
          <xdr:cNvSpPr/>
        </xdr:nvSpPr>
        <xdr:spPr>
          <a:xfrm>
            <a:off x="14427367"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7F0AE54-3A93-E141-80DD-EA6601BCE00C}" type="TxLink">
              <a:rPr lang="is-I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21,7%</a:t>
            </a:fld>
            <a:endParaRPr lang="es-ES_tradnl" sz="1000" b="1" kern="1200"/>
          </a:p>
        </xdr:txBody>
      </xdr:sp>
      <xdr:sp macro="" textlink="">
        <xdr:nvSpPr>
          <xdr:cNvPr id="110" name="Forma libre 109"/>
          <xdr:cNvSpPr/>
        </xdr:nvSpPr>
        <xdr:spPr>
          <a:xfrm>
            <a:off x="15601917" y="2328172"/>
            <a:ext cx="1028845" cy="532690"/>
          </a:xfrm>
          <a:custGeom>
            <a:avLst/>
            <a:gdLst>
              <a:gd name="connsiteX0" fmla="*/ 0 w 1028845"/>
              <a:gd name="connsiteY0" fmla="*/ 88783 h 532690"/>
              <a:gd name="connsiteX1" fmla="*/ 88783 w 1028845"/>
              <a:gd name="connsiteY1" fmla="*/ 0 h 532690"/>
              <a:gd name="connsiteX2" fmla="*/ 940062 w 1028845"/>
              <a:gd name="connsiteY2" fmla="*/ 0 h 532690"/>
              <a:gd name="connsiteX3" fmla="*/ 1028845 w 1028845"/>
              <a:gd name="connsiteY3" fmla="*/ 88783 h 532690"/>
              <a:gd name="connsiteX4" fmla="*/ 1028845 w 1028845"/>
              <a:gd name="connsiteY4" fmla="*/ 443907 h 532690"/>
              <a:gd name="connsiteX5" fmla="*/ 940062 w 1028845"/>
              <a:gd name="connsiteY5" fmla="*/ 532690 h 532690"/>
              <a:gd name="connsiteX6" fmla="*/ 88783 w 1028845"/>
              <a:gd name="connsiteY6" fmla="*/ 532690 h 532690"/>
              <a:gd name="connsiteX7" fmla="*/ 0 w 1028845"/>
              <a:gd name="connsiteY7" fmla="*/ 443907 h 532690"/>
              <a:gd name="connsiteX8" fmla="*/ 0 w 1028845"/>
              <a:gd name="connsiteY8" fmla="*/ 88783 h 5326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028845" h="532690">
                <a:moveTo>
                  <a:pt x="0" y="88783"/>
                </a:moveTo>
                <a:cubicBezTo>
                  <a:pt x="0" y="39750"/>
                  <a:pt x="39750" y="0"/>
                  <a:pt x="88783" y="0"/>
                </a:cubicBezTo>
                <a:lnTo>
                  <a:pt x="940062" y="0"/>
                </a:lnTo>
                <a:cubicBezTo>
                  <a:pt x="989095" y="0"/>
                  <a:pt x="1028845" y="39750"/>
                  <a:pt x="1028845" y="88783"/>
                </a:cubicBezTo>
                <a:lnTo>
                  <a:pt x="1028845" y="443907"/>
                </a:lnTo>
                <a:cubicBezTo>
                  <a:pt x="1028845" y="492940"/>
                  <a:pt x="989095" y="532690"/>
                  <a:pt x="940062" y="532690"/>
                </a:cubicBezTo>
                <a:lnTo>
                  <a:pt x="88783" y="532690"/>
                </a:lnTo>
                <a:cubicBezTo>
                  <a:pt x="39750" y="532690"/>
                  <a:pt x="0" y="492940"/>
                  <a:pt x="0" y="443907"/>
                </a:cubicBezTo>
                <a:lnTo>
                  <a:pt x="0" y="88783"/>
                </a:lnTo>
                <a:close/>
              </a:path>
            </a:pathLst>
          </a:custGeom>
          <a:solidFill>
            <a:schemeClr val="accent1">
              <a:lumMod val="40000"/>
              <a:lumOff val="60000"/>
            </a:schemeClr>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1">
              <a:hueOff val="0"/>
              <a:satOff val="0"/>
              <a:lumOff val="0"/>
              <a:alphaOff val="0"/>
            </a:schemeClr>
          </a:effectRef>
          <a:fontRef idx="minor">
            <a:schemeClr val="dk1"/>
          </a:fontRef>
        </xdr:style>
        <xdr:txBody>
          <a:bodyPr spcFirstLastPara="0" vert="horz" wrap="square" lIns="31719" tIns="31719" rIns="31719" bIns="101173" numCol="1" spcCol="1270" anchor="ctr" anchorCtr="0">
            <a:noAutofit/>
          </a:bodyPr>
          <a:lstStyle/>
          <a:p>
            <a:pPr lvl="0" algn="ctr" defTabSz="400050">
              <a:lnSpc>
                <a:spcPct val="90000"/>
              </a:lnSpc>
              <a:spcBef>
                <a:spcPct val="0"/>
              </a:spcBef>
              <a:spcAft>
                <a:spcPct val="35000"/>
              </a:spcAft>
            </a:pPr>
            <a:r>
              <a:rPr lang="es-ES_tradnl" sz="900" b="1" kern="1200"/>
              <a:t>Tasa Teleasistencia Dependencia</a:t>
            </a:r>
          </a:p>
        </xdr:txBody>
      </xdr:sp>
      <xdr:sp macro="" textlink="$U$59">
        <xdr:nvSpPr>
          <xdr:cNvPr id="111" name="Forma libre 110"/>
          <xdr:cNvSpPr/>
        </xdr:nvSpPr>
        <xdr:spPr>
          <a:xfrm>
            <a:off x="15807686" y="2742487"/>
            <a:ext cx="925961" cy="177563"/>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A4E87121-E385-5845-8477-A49DB4429712}"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12,5%</a:t>
            </a:fld>
            <a:endParaRPr lang="es-ES_tradnl" sz="1000" b="1" kern="1200"/>
          </a:p>
        </xdr:txBody>
      </xdr:sp>
    </xdr:grpSp>
    <xdr:clientData/>
  </xdr:twoCellAnchor>
  <xdr:twoCellAnchor>
    <xdr:from>
      <xdr:col>2</xdr:col>
      <xdr:colOff>48952</xdr:colOff>
      <xdr:row>9</xdr:row>
      <xdr:rowOff>148216</xdr:rowOff>
    </xdr:from>
    <xdr:to>
      <xdr:col>2</xdr:col>
      <xdr:colOff>516952</xdr:colOff>
      <xdr:row>10</xdr:row>
      <xdr:rowOff>128223</xdr:rowOff>
    </xdr:to>
    <xdr:sp macro="" textlink="#REF!">
      <xdr:nvSpPr>
        <xdr:cNvPr id="55" name="Forma libre 54"/>
        <xdr:cNvSpPr/>
      </xdr:nvSpPr>
      <xdr:spPr>
        <a:xfrm>
          <a:off x="3131588" y="22033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419453B7-FC5D-CA4F-9987-249841720C8F}"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0,92</a:t>
          </a:fld>
          <a:endParaRPr lang="es-ES_tradnl" sz="1000" b="1" kern="1200"/>
        </a:p>
      </xdr:txBody>
    </xdr:sp>
    <xdr:clientData/>
  </xdr:twoCellAnchor>
  <xdr:twoCellAnchor>
    <xdr:from>
      <xdr:col>6</xdr:col>
      <xdr:colOff>201352</xdr:colOff>
      <xdr:row>9</xdr:row>
      <xdr:rowOff>150525</xdr:rowOff>
    </xdr:from>
    <xdr:to>
      <xdr:col>7</xdr:col>
      <xdr:colOff>22806</xdr:colOff>
      <xdr:row>10</xdr:row>
      <xdr:rowOff>130532</xdr:rowOff>
    </xdr:to>
    <xdr:sp macro="" textlink="#REF!">
      <xdr:nvSpPr>
        <xdr:cNvPr id="56" name="Forma libre 55"/>
        <xdr:cNvSpPr/>
      </xdr:nvSpPr>
      <xdr:spPr>
        <a:xfrm>
          <a:off x="5870170" y="2205616"/>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2779C3F0-848B-7A4A-B48A-CD3537E69CE6}"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0,75</a:t>
          </a:fld>
          <a:endParaRPr lang="es-ES_tradnl" sz="1000" b="1" kern="1200"/>
        </a:p>
      </xdr:txBody>
    </xdr:sp>
    <xdr:clientData/>
  </xdr:twoCellAnchor>
  <xdr:twoCellAnchor>
    <xdr:from>
      <xdr:col>10</xdr:col>
      <xdr:colOff>353751</xdr:colOff>
      <xdr:row>9</xdr:row>
      <xdr:rowOff>141288</xdr:rowOff>
    </xdr:from>
    <xdr:to>
      <xdr:col>11</xdr:col>
      <xdr:colOff>175206</xdr:colOff>
      <xdr:row>10</xdr:row>
      <xdr:rowOff>121295</xdr:rowOff>
    </xdr:to>
    <xdr:sp macro="" textlink="#REF!">
      <xdr:nvSpPr>
        <xdr:cNvPr id="57" name="Forma libre 56"/>
        <xdr:cNvSpPr/>
      </xdr:nvSpPr>
      <xdr:spPr>
        <a:xfrm>
          <a:off x="8608751" y="2196379"/>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5722F0B-705B-7944-8699-DA657CE5332B}"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0,97</a:t>
          </a:fld>
          <a:endParaRPr lang="es-ES_tradnl" sz="1000" b="1" kern="1200"/>
        </a:p>
      </xdr:txBody>
    </xdr:sp>
    <xdr:clientData/>
  </xdr:twoCellAnchor>
  <xdr:twoCellAnchor>
    <xdr:from>
      <xdr:col>14</xdr:col>
      <xdr:colOff>552333</xdr:colOff>
      <xdr:row>9</xdr:row>
      <xdr:rowOff>143597</xdr:rowOff>
    </xdr:from>
    <xdr:to>
      <xdr:col>15</xdr:col>
      <xdr:colOff>373788</xdr:colOff>
      <xdr:row>10</xdr:row>
      <xdr:rowOff>123604</xdr:rowOff>
    </xdr:to>
    <xdr:sp macro="" textlink="#REF!">
      <xdr:nvSpPr>
        <xdr:cNvPr id="58" name="Forma libre 57"/>
        <xdr:cNvSpPr/>
      </xdr:nvSpPr>
      <xdr:spPr>
        <a:xfrm>
          <a:off x="11393515" y="2198688"/>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8A93787E-3DB4-8649-B894-3ACE8B258E6D}"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0,72</a:t>
          </a:fld>
          <a:endParaRPr lang="es-ES_tradnl" sz="1000" b="1" kern="1200"/>
        </a:p>
      </xdr:txBody>
    </xdr:sp>
    <xdr:clientData/>
  </xdr:twoCellAnchor>
  <xdr:twoCellAnchor>
    <xdr:from>
      <xdr:col>19</xdr:col>
      <xdr:colOff>739369</xdr:colOff>
      <xdr:row>9</xdr:row>
      <xdr:rowOff>145906</xdr:rowOff>
    </xdr:from>
    <xdr:to>
      <xdr:col>20</xdr:col>
      <xdr:colOff>376096</xdr:colOff>
      <xdr:row>10</xdr:row>
      <xdr:rowOff>125913</xdr:rowOff>
    </xdr:to>
    <xdr:sp macro="" textlink="#REF!">
      <xdr:nvSpPr>
        <xdr:cNvPr id="59" name="Forma libre 58"/>
        <xdr:cNvSpPr/>
      </xdr:nvSpPr>
      <xdr:spPr>
        <a:xfrm>
          <a:off x="14813278" y="220099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rgbClr val="FFC742"/>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DD70D67-886D-5B47-A6B9-21F59D2611CC}"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0,86</a:t>
          </a:fld>
          <a:endParaRPr lang="es-ES_tradnl" sz="1000" b="1" kern="1200"/>
        </a:p>
      </xdr:txBody>
    </xdr:sp>
    <xdr:clientData/>
  </xdr:twoCellAnchor>
  <xdr:twoCellAnchor>
    <xdr:from>
      <xdr:col>1</xdr:col>
      <xdr:colOff>880223</xdr:colOff>
      <xdr:row>14</xdr:row>
      <xdr:rowOff>99725</xdr:rowOff>
    </xdr:from>
    <xdr:to>
      <xdr:col>1</xdr:col>
      <xdr:colOff>1348223</xdr:colOff>
      <xdr:row>15</xdr:row>
      <xdr:rowOff>79732</xdr:rowOff>
    </xdr:to>
    <xdr:sp macro="" textlink="#REF!">
      <xdr:nvSpPr>
        <xdr:cNvPr id="60" name="Forma libre 59"/>
        <xdr:cNvSpPr/>
      </xdr:nvSpPr>
      <xdr:spPr>
        <a:xfrm>
          <a:off x="1711496"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9824E91-8D16-E844-BC96-3CDB909DDCD1}"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0,70</a:t>
          </a:fld>
          <a:endParaRPr lang="es-ES_tradnl" sz="1000" b="1" kern="1200"/>
        </a:p>
      </xdr:txBody>
    </xdr:sp>
    <xdr:clientData/>
  </xdr:twoCellAnchor>
  <xdr:twoCellAnchor>
    <xdr:from>
      <xdr:col>1</xdr:col>
      <xdr:colOff>2244896</xdr:colOff>
      <xdr:row>14</xdr:row>
      <xdr:rowOff>99725</xdr:rowOff>
    </xdr:from>
    <xdr:to>
      <xdr:col>2</xdr:col>
      <xdr:colOff>461533</xdr:colOff>
      <xdr:row>15</xdr:row>
      <xdr:rowOff>79732</xdr:rowOff>
    </xdr:to>
    <xdr:sp macro="" textlink="#REF!">
      <xdr:nvSpPr>
        <xdr:cNvPr id="61" name="Forma libre 60"/>
        <xdr:cNvSpPr/>
      </xdr:nvSpPr>
      <xdr:spPr>
        <a:xfrm>
          <a:off x="3076169"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D97FC3A7-59F4-E244-895E-AFE21EA20134}" type="TxLink">
            <a:rPr lang="mr-IN"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-0,36</a:t>
          </a:fld>
          <a:endParaRPr lang="es-ES_tradnl" sz="1000" b="1" kern="1200"/>
        </a:p>
      </xdr:txBody>
    </xdr:sp>
    <xdr:clientData/>
  </xdr:twoCellAnchor>
  <xdr:twoCellAnchor>
    <xdr:from>
      <xdr:col>4</xdr:col>
      <xdr:colOff>88206</xdr:colOff>
      <xdr:row>14</xdr:row>
      <xdr:rowOff>99725</xdr:rowOff>
    </xdr:from>
    <xdr:to>
      <xdr:col>4</xdr:col>
      <xdr:colOff>556206</xdr:colOff>
      <xdr:row>15</xdr:row>
      <xdr:rowOff>79732</xdr:rowOff>
    </xdr:to>
    <xdr:sp macro="" textlink="#REF!">
      <xdr:nvSpPr>
        <xdr:cNvPr id="62" name="Forma libre 61"/>
        <xdr:cNvSpPr/>
      </xdr:nvSpPr>
      <xdr:spPr>
        <a:xfrm>
          <a:off x="4463933"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517C3E77-B6B8-B343-A5E9-B216D334AD18}"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0,92</a:t>
          </a:fld>
          <a:endParaRPr lang="es-ES_tradnl" sz="1000" b="1" kern="1200"/>
        </a:p>
      </xdr:txBody>
    </xdr:sp>
    <xdr:clientData/>
  </xdr:twoCellAnchor>
  <xdr:twoCellAnchor>
    <xdr:from>
      <xdr:col>6</xdr:col>
      <xdr:colOff>159788</xdr:colOff>
      <xdr:row>14</xdr:row>
      <xdr:rowOff>99725</xdr:rowOff>
    </xdr:from>
    <xdr:to>
      <xdr:col>6</xdr:col>
      <xdr:colOff>627788</xdr:colOff>
      <xdr:row>15</xdr:row>
      <xdr:rowOff>79732</xdr:rowOff>
    </xdr:to>
    <xdr:sp macro="" textlink="#REF!">
      <xdr:nvSpPr>
        <xdr:cNvPr id="63" name="Forma libre 62"/>
        <xdr:cNvSpPr/>
      </xdr:nvSpPr>
      <xdr:spPr>
        <a:xfrm>
          <a:off x="5828606"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7EA77CE5-133B-AC40-AA57-7726D38784AA}" type="TxLink">
            <a:rPr lang="mr-IN"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-0,75</a:t>
          </a:fld>
          <a:endParaRPr lang="es-ES_tradnl" sz="1000" b="1" kern="1200"/>
        </a:p>
      </xdr:txBody>
    </xdr:sp>
    <xdr:clientData/>
  </xdr:twoCellAnchor>
  <xdr:twoCellAnchor>
    <xdr:from>
      <xdr:col>8</xdr:col>
      <xdr:colOff>254461</xdr:colOff>
      <xdr:row>14</xdr:row>
      <xdr:rowOff>99725</xdr:rowOff>
    </xdr:from>
    <xdr:to>
      <xdr:col>9</xdr:col>
      <xdr:colOff>75915</xdr:colOff>
      <xdr:row>15</xdr:row>
      <xdr:rowOff>79732</xdr:rowOff>
    </xdr:to>
    <xdr:sp macro="" textlink="#REF!">
      <xdr:nvSpPr>
        <xdr:cNvPr id="64" name="Forma libre 63"/>
        <xdr:cNvSpPr/>
      </xdr:nvSpPr>
      <xdr:spPr>
        <a:xfrm>
          <a:off x="7216370"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74FCD95-471E-964E-A01A-334D32579EF2}"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0,92</a:t>
          </a:fld>
          <a:endParaRPr lang="es-ES_tradnl" sz="1000" b="1" kern="1200"/>
        </a:p>
      </xdr:txBody>
    </xdr:sp>
    <xdr:clientData/>
  </xdr:twoCellAnchor>
  <xdr:twoCellAnchor>
    <xdr:from>
      <xdr:col>10</xdr:col>
      <xdr:colOff>337588</xdr:colOff>
      <xdr:row>14</xdr:row>
      <xdr:rowOff>99725</xdr:rowOff>
    </xdr:from>
    <xdr:to>
      <xdr:col>11</xdr:col>
      <xdr:colOff>159043</xdr:colOff>
      <xdr:row>15</xdr:row>
      <xdr:rowOff>79732</xdr:rowOff>
    </xdr:to>
    <xdr:sp macro="" textlink="#REF!">
      <xdr:nvSpPr>
        <xdr:cNvPr id="65" name="Forma libre 64"/>
        <xdr:cNvSpPr/>
      </xdr:nvSpPr>
      <xdr:spPr>
        <a:xfrm>
          <a:off x="8592588"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603165B5-9CEC-2446-85F8-3E6F0BE52BE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0,91</a:t>
          </a:fld>
          <a:endParaRPr lang="es-ES_tradnl" sz="1000" b="1" kern="1200"/>
        </a:p>
      </xdr:txBody>
    </xdr:sp>
    <xdr:clientData/>
  </xdr:twoCellAnchor>
  <xdr:twoCellAnchor>
    <xdr:from>
      <xdr:col>12</xdr:col>
      <xdr:colOff>432261</xdr:colOff>
      <xdr:row>14</xdr:row>
      <xdr:rowOff>99725</xdr:rowOff>
    </xdr:from>
    <xdr:to>
      <xdr:col>13</xdr:col>
      <xdr:colOff>253716</xdr:colOff>
      <xdr:row>15</xdr:row>
      <xdr:rowOff>79732</xdr:rowOff>
    </xdr:to>
    <xdr:sp macro="" textlink="#REF!">
      <xdr:nvSpPr>
        <xdr:cNvPr id="66" name="Forma libre 65"/>
        <xdr:cNvSpPr/>
      </xdr:nvSpPr>
      <xdr:spPr>
        <a:xfrm>
          <a:off x="9980352"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BFFE2479-B505-204C-8B38-383D8EAE6C53}"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0,91</a:t>
          </a:fld>
          <a:endParaRPr lang="es-ES_tradnl" sz="1000" b="1" kern="1200"/>
        </a:p>
      </xdr:txBody>
    </xdr:sp>
    <xdr:clientData/>
  </xdr:twoCellAnchor>
  <xdr:twoCellAnchor>
    <xdr:from>
      <xdr:col>14</xdr:col>
      <xdr:colOff>492297</xdr:colOff>
      <xdr:row>14</xdr:row>
      <xdr:rowOff>99725</xdr:rowOff>
    </xdr:from>
    <xdr:to>
      <xdr:col>15</xdr:col>
      <xdr:colOff>313752</xdr:colOff>
      <xdr:row>15</xdr:row>
      <xdr:rowOff>79732</xdr:rowOff>
    </xdr:to>
    <xdr:sp macro="" textlink="#REF!">
      <xdr:nvSpPr>
        <xdr:cNvPr id="67" name="Forma libre 66"/>
        <xdr:cNvSpPr/>
      </xdr:nvSpPr>
      <xdr:spPr>
        <a:xfrm>
          <a:off x="11333479"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22DFB74B-21C1-7049-8BD1-7D48BB147610}" type="TxLink">
            <a:rPr lang="mr-IN"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-0,72</a:t>
          </a:fld>
          <a:endParaRPr lang="es-ES_tradnl" sz="1000" b="1" kern="1200"/>
        </a:p>
      </xdr:txBody>
    </xdr:sp>
    <xdr:clientData/>
  </xdr:twoCellAnchor>
  <xdr:twoCellAnchor>
    <xdr:from>
      <xdr:col>16</xdr:col>
      <xdr:colOff>598515</xdr:colOff>
      <xdr:row>14</xdr:row>
      <xdr:rowOff>99725</xdr:rowOff>
    </xdr:from>
    <xdr:to>
      <xdr:col>17</xdr:col>
      <xdr:colOff>419970</xdr:colOff>
      <xdr:row>15</xdr:row>
      <xdr:rowOff>79732</xdr:rowOff>
    </xdr:to>
    <xdr:sp macro="" textlink="#REF!">
      <xdr:nvSpPr>
        <xdr:cNvPr id="68" name="Forma libre 67"/>
        <xdr:cNvSpPr/>
      </xdr:nvSpPr>
      <xdr:spPr>
        <a:xfrm>
          <a:off x="12732788"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FDF69090-8726-3548-8E30-AFD9D975F771}"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0,71</a:t>
          </a:fld>
          <a:endParaRPr lang="es-ES_tradnl" sz="1000" b="1" kern="1200"/>
        </a:p>
      </xdr:txBody>
    </xdr:sp>
    <xdr:clientData/>
  </xdr:twoCellAnchor>
  <xdr:twoCellAnchor>
    <xdr:from>
      <xdr:col>19</xdr:col>
      <xdr:colOff>12006</xdr:colOff>
      <xdr:row>14</xdr:row>
      <xdr:rowOff>99725</xdr:rowOff>
    </xdr:from>
    <xdr:to>
      <xdr:col>19</xdr:col>
      <xdr:colOff>480006</xdr:colOff>
      <xdr:row>15</xdr:row>
      <xdr:rowOff>79732</xdr:rowOff>
    </xdr:to>
    <xdr:sp macro="" textlink="#REF!">
      <xdr:nvSpPr>
        <xdr:cNvPr id="69" name="Forma libre 68"/>
        <xdr:cNvSpPr/>
      </xdr:nvSpPr>
      <xdr:spPr>
        <a:xfrm>
          <a:off x="14085915"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179011D4-04B5-204F-B4D0-7286E3A3B7BA}"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0,88</a:t>
          </a:fld>
          <a:endParaRPr lang="es-ES_tradnl" sz="1000" b="1" kern="1200"/>
        </a:p>
      </xdr:txBody>
    </xdr:sp>
    <xdr:clientData/>
  </xdr:twoCellAnchor>
  <xdr:twoCellAnchor>
    <xdr:from>
      <xdr:col>20</xdr:col>
      <xdr:colOff>580043</xdr:colOff>
      <xdr:row>14</xdr:row>
      <xdr:rowOff>99725</xdr:rowOff>
    </xdr:from>
    <xdr:to>
      <xdr:col>20</xdr:col>
      <xdr:colOff>1048043</xdr:colOff>
      <xdr:row>15</xdr:row>
      <xdr:rowOff>79732</xdr:rowOff>
    </xdr:to>
    <xdr:sp macro="" textlink="#REF!">
      <xdr:nvSpPr>
        <xdr:cNvPr id="70" name="Forma libre 69"/>
        <xdr:cNvSpPr/>
      </xdr:nvSpPr>
      <xdr:spPr>
        <a:xfrm>
          <a:off x="15485225"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ECF98264-0D00-F242-B9DD-25837A2ED354}"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0,75</a:t>
          </a:fld>
          <a:endParaRPr lang="es-ES_tradnl" sz="1000" b="1" kern="1200"/>
        </a:p>
      </xdr:txBody>
    </xdr:sp>
    <xdr:clientData/>
  </xdr:twoCellAnchor>
  <xdr:twoCellAnchor>
    <xdr:from>
      <xdr:col>21</xdr:col>
      <xdr:colOff>686261</xdr:colOff>
      <xdr:row>14</xdr:row>
      <xdr:rowOff>99725</xdr:rowOff>
    </xdr:from>
    <xdr:to>
      <xdr:col>22</xdr:col>
      <xdr:colOff>68988</xdr:colOff>
      <xdr:row>15</xdr:row>
      <xdr:rowOff>79732</xdr:rowOff>
    </xdr:to>
    <xdr:sp macro="" textlink="#REF!">
      <xdr:nvSpPr>
        <xdr:cNvPr id="71" name="Forma libre 70"/>
        <xdr:cNvSpPr/>
      </xdr:nvSpPr>
      <xdr:spPr>
        <a:xfrm>
          <a:off x="16861443" y="3193907"/>
          <a:ext cx="468000" cy="187825"/>
        </a:xfrm>
        <a:custGeom>
          <a:avLst/>
          <a:gdLst>
            <a:gd name="connsiteX0" fmla="*/ 0 w 925961"/>
            <a:gd name="connsiteY0" fmla="*/ 29594 h 177563"/>
            <a:gd name="connsiteX1" fmla="*/ 29594 w 925961"/>
            <a:gd name="connsiteY1" fmla="*/ 0 h 177563"/>
            <a:gd name="connsiteX2" fmla="*/ 896367 w 925961"/>
            <a:gd name="connsiteY2" fmla="*/ 0 h 177563"/>
            <a:gd name="connsiteX3" fmla="*/ 925961 w 925961"/>
            <a:gd name="connsiteY3" fmla="*/ 29594 h 177563"/>
            <a:gd name="connsiteX4" fmla="*/ 925961 w 925961"/>
            <a:gd name="connsiteY4" fmla="*/ 147969 h 177563"/>
            <a:gd name="connsiteX5" fmla="*/ 896367 w 925961"/>
            <a:gd name="connsiteY5" fmla="*/ 177563 h 177563"/>
            <a:gd name="connsiteX6" fmla="*/ 29594 w 925961"/>
            <a:gd name="connsiteY6" fmla="*/ 177563 h 177563"/>
            <a:gd name="connsiteX7" fmla="*/ 0 w 925961"/>
            <a:gd name="connsiteY7" fmla="*/ 147969 h 177563"/>
            <a:gd name="connsiteX8" fmla="*/ 0 w 925961"/>
            <a:gd name="connsiteY8" fmla="*/ 29594 h 1775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25961" h="177563">
              <a:moveTo>
                <a:pt x="0" y="29594"/>
              </a:moveTo>
              <a:cubicBezTo>
                <a:pt x="0" y="13250"/>
                <a:pt x="13250" y="0"/>
                <a:pt x="29594" y="0"/>
              </a:cubicBezTo>
              <a:lnTo>
                <a:pt x="896367" y="0"/>
              </a:lnTo>
              <a:cubicBezTo>
                <a:pt x="912711" y="0"/>
                <a:pt x="925961" y="13250"/>
                <a:pt x="925961" y="29594"/>
              </a:cubicBezTo>
              <a:lnTo>
                <a:pt x="925961" y="147969"/>
              </a:lnTo>
              <a:cubicBezTo>
                <a:pt x="925961" y="164313"/>
                <a:pt x="912711" y="177563"/>
                <a:pt x="896367" y="177563"/>
              </a:cubicBezTo>
              <a:lnTo>
                <a:pt x="29594" y="177563"/>
              </a:lnTo>
              <a:cubicBezTo>
                <a:pt x="13250" y="177563"/>
                <a:pt x="0" y="164313"/>
                <a:pt x="0" y="147969"/>
              </a:cubicBezTo>
              <a:lnTo>
                <a:pt x="0" y="29594"/>
              </a:lnTo>
              <a:close/>
            </a:path>
          </a:pathLst>
        </a:custGeom>
        <a:ln w="25400">
          <a:solidFill>
            <a:schemeClr val="accent1">
              <a:lumMod val="40000"/>
              <a:lumOff val="60000"/>
            </a:schemeClr>
          </a:solidFill>
        </a:ln>
      </xdr:spPr>
      <xdr:style>
        <a:lnRef idx="1">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txBody>
        <a:bodyPr spcFirstLastPara="0" vert="horz" wrap="square" lIns="34068" tIns="15018" rIns="34068" bIns="15018" numCol="1" spcCol="1270" anchor="ctr" anchorCtr="0">
          <a:noAutofit/>
        </a:bodyPr>
        <a:lstStyle/>
        <a:p>
          <a:pPr lvl="0" algn="ctr" defTabSz="444500">
            <a:lnSpc>
              <a:spcPct val="90000"/>
            </a:lnSpc>
            <a:spcBef>
              <a:spcPct val="0"/>
            </a:spcBef>
            <a:spcAft>
              <a:spcPct val="35000"/>
            </a:spcAft>
          </a:pPr>
          <a:fld id="{DD44617F-5C56-9841-88E3-5F4AA0FF5F6E}" type="TxLink">
            <a:rPr lang="en-US" sz="1200" b="0" i="0" u="none" strike="noStrike" kern="1200">
              <a:solidFill>
                <a:srgbClr val="000000"/>
              </a:solidFill>
              <a:latin typeface="Calibri"/>
              <a:ea typeface="Calibri"/>
              <a:cs typeface="Calibri"/>
            </a:rPr>
            <a:pPr lvl="0" algn="ctr" defTabSz="444500">
              <a:lnSpc>
                <a:spcPct val="90000"/>
              </a:lnSpc>
              <a:spcBef>
                <a:spcPct val="0"/>
              </a:spcBef>
              <a:spcAft>
                <a:spcPct val="35000"/>
              </a:spcAft>
            </a:pPr>
            <a:t>0,72</a:t>
          </a:fld>
          <a:endParaRPr lang="es-ES_tradnl" sz="1000" b="1" kern="1200"/>
        </a:p>
      </xdr:txBody>
    </xdr:sp>
    <xdr:clientData/>
  </xdr:twoCellAnchor>
</xdr:wsDr>
</file>

<file path=xl/tables/table1.xml><?xml version="1.0" encoding="utf-8"?>
<table xmlns="http://schemas.openxmlformats.org/spreadsheetml/2006/main" id="2" name="Tabla2" displayName="Tabla2" ref="A3:U131" totalsRowShown="0" headerRowDxfId="24" dataDxfId="22" headerRowBorderDxfId="23" tableBorderDxfId="21">
  <autoFilter ref="A3:U131"/>
  <sortState ref="A4:U131">
    <sortCondition ref="C3:C131"/>
  </sortState>
  <tableColumns count="21">
    <tableColumn id="1" name="Ranking Vulnerabilidad" dataDxfId="20">
      <calculatedColumnFormula>_xlfn.RANK.EQ(U4,U$4:U$131)</calculatedColumnFormula>
    </tableColumn>
    <tableColumn id="2" name="DISTRITO" dataDxfId="19"/>
    <tableColumn id="3" name="BARRIO" dataDxfId="18"/>
    <tableColumn id="4" name="Tasa Inmigrantes" dataDxfId="17"/>
    <tableColumn id="5" name="Esperanza de Vida" dataDxfId="16"/>
    <tableColumn id="14" name="Sin Estudios o Primarios" dataDxfId="15"/>
    <tableColumn id="28" name="Renta media hogar" dataDxfId="14"/>
    <tableColumn id="7" name="Tasa Paro Absoluto" dataDxfId="13"/>
    <tableColumn id="8" name="Tasa Paro mayores 45" dataDxfId="12"/>
    <tableColumn id="9" name="Tasa de Parados Sin Prestación" dataDxfId="11"/>
    <tableColumn id="10" name="Valor Catastral" dataDxfId="10"/>
    <tableColumn id="6" name="Tasa demanda Dependientes" dataDxfId="9" dataCellStyle="Porcentaje"/>
    <tableColumn id="29" name="Familas perceptoras renta mínima" dataDxfId="8" dataCellStyle="Millares"/>
    <tableColumn id="13" name="Tasa SAD Dependencia" dataDxfId="7" dataCellStyle="Porcentaje"/>
    <tableColumn id="12" name="Tasa Teleasistencia Dependencia" dataDxfId="6" dataCellStyle="Porcentaje"/>
    <tableColumn id="20" name="Población" dataDxfId="5">
      <calculatedColumnFormula>('Modelo AHP'!$U$37*aux!P5)+('Modelo AHP'!$U$38*aux!R5)+('Modelo AHP'!$U$39*aux!S5)</calculatedColumnFormula>
    </tableColumn>
    <tableColumn id="21" name="Estatus Socio-Económico" dataDxfId="4">
      <calculatedColumnFormula>aux!U5</calculatedColumnFormula>
    </tableColumn>
    <tableColumn id="22" name="Actividad Económica" dataDxfId="3">
      <calculatedColumnFormula>('Modelo AHP'!$U$47*aux!V5)+('Modelo AHP'!$U$48*aux!W5)+('Modelo AHP'!$U$49*aux!X5)</calculatedColumnFormula>
    </tableColumn>
    <tableColumn id="23" name="Desarrollo Urbanístico" dataDxfId="2">
      <calculatedColumnFormula>aux!Z5</calculatedColumnFormula>
    </tableColumn>
    <tableColumn id="11" name="Necesidades Asistenciales" dataDxfId="1">
      <calculatedColumnFormula>('Modelo AHP'!$U$56*aux!AA5)+('Modelo AHP'!$U$57*aux!AB5)+('Modelo AHP'!$U$58*aux!AC5)+('Modelo AHP'!$U$59*aux!AD5)</calculatedColumnFormula>
    </tableColumn>
    <tableColumn id="24" name="Vulnerabilidad" dataDxfId="0">
      <calculatedColumnFormula>('Modelo AHP'!$U$23*aux!AE5)+('Modelo AHP'!$U$24*aux!AF5)+('Modelo AHP'!$U$25*aux!AG5)+('Modelo AHP'!$U$26*aux!AH5)+('Modelo AHP'!$U$27*aux!AI5)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iaa.inf.uc3m.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U90"/>
  <sheetViews>
    <sheetView showGridLines="0" tabSelected="1" view="pageLayout" zoomScale="70" zoomScaleNormal="40" zoomScaleSheetLayoutView="70" zoomScalePageLayoutView="70" workbookViewId="0"/>
  </sheetViews>
  <sheetFormatPr baseColWidth="10" defaultRowHeight="15.6"/>
  <cols>
    <col min="2" max="18" width="9.5" customWidth="1"/>
    <col min="21" max="21" width="14" customWidth="1"/>
  </cols>
  <sheetData>
    <row r="2" spans="1:21" ht="31.2">
      <c r="M2" s="231" t="s">
        <v>198</v>
      </c>
    </row>
    <row r="3" spans="1:21">
      <c r="P3" s="82" t="s">
        <v>199</v>
      </c>
    </row>
    <row r="5" spans="1:21" ht="4.5" customHeight="1"/>
    <row r="6" spans="1:21" s="234" customFormat="1" ht="48" customHeight="1">
      <c r="A6" s="232" t="s">
        <v>299</v>
      </c>
      <c r="B6" s="233"/>
      <c r="C6" s="233"/>
      <c r="D6" s="233"/>
      <c r="E6" s="233"/>
      <c r="F6" s="233"/>
      <c r="G6" s="233"/>
      <c r="H6" s="233"/>
      <c r="I6" s="233"/>
      <c r="J6" s="233"/>
      <c r="K6" s="233"/>
      <c r="L6" s="233"/>
      <c r="M6" s="233"/>
      <c r="N6" s="233"/>
    </row>
    <row r="8" spans="1:21">
      <c r="P8" s="82"/>
    </row>
    <row r="9" spans="1:21" ht="46.2">
      <c r="A9" s="67" t="s">
        <v>180</v>
      </c>
    </row>
    <row r="10" spans="1:21" ht="23.4">
      <c r="A10" s="87" t="s">
        <v>209</v>
      </c>
      <c r="B10" s="88"/>
      <c r="C10" s="88"/>
      <c r="D10" s="88"/>
      <c r="E10" s="88"/>
      <c r="F10" s="88"/>
      <c r="G10" s="88"/>
      <c r="H10" s="88"/>
      <c r="I10" s="88"/>
      <c r="J10" s="88"/>
      <c r="K10" s="88"/>
      <c r="L10" s="88"/>
      <c r="M10" s="88"/>
      <c r="N10" s="88"/>
      <c r="O10" s="88"/>
      <c r="P10" s="88"/>
      <c r="Q10" s="88"/>
      <c r="R10" s="88"/>
      <c r="S10" s="88"/>
      <c r="T10" s="88"/>
      <c r="U10" s="88"/>
    </row>
    <row r="11" spans="1:21" ht="18">
      <c r="A11" s="66" t="s">
        <v>181</v>
      </c>
    </row>
    <row r="12" spans="1:21" ht="18">
      <c r="A12" s="66" t="s">
        <v>192</v>
      </c>
    </row>
    <row r="13" spans="1:21" ht="18">
      <c r="A13" s="66" t="s">
        <v>193</v>
      </c>
    </row>
    <row r="14" spans="1:21" s="66" customFormat="1" ht="18"/>
    <row r="15" spans="1:21" s="66" customFormat="1" ht="18">
      <c r="A15" s="66" t="s">
        <v>189</v>
      </c>
    </row>
    <row r="16" spans="1:21" ht="18">
      <c r="A16" s="66" t="s">
        <v>182</v>
      </c>
    </row>
    <row r="18" spans="1:18">
      <c r="A18" s="4"/>
      <c r="B18" s="272" t="s">
        <v>170</v>
      </c>
      <c r="C18" s="272"/>
      <c r="D18" s="272"/>
      <c r="E18" s="272"/>
      <c r="F18" s="272"/>
      <c r="G18" s="272"/>
      <c r="H18" s="272"/>
      <c r="I18" s="272"/>
      <c r="J18" s="272"/>
      <c r="K18" s="272"/>
      <c r="L18" s="272"/>
      <c r="M18" s="272"/>
      <c r="N18" s="272"/>
      <c r="O18" s="272"/>
      <c r="P18" s="272"/>
      <c r="Q18" s="272"/>
      <c r="R18" s="272"/>
    </row>
    <row r="19" spans="1:18">
      <c r="A19" s="30"/>
      <c r="B19" s="273" t="s">
        <v>178</v>
      </c>
      <c r="C19" s="274"/>
      <c r="D19" s="274"/>
      <c r="E19" s="274"/>
      <c r="F19" s="274"/>
      <c r="G19" s="274"/>
      <c r="H19" s="274"/>
      <c r="I19" s="275"/>
      <c r="J19" s="76" t="s">
        <v>171</v>
      </c>
      <c r="K19" s="276" t="s">
        <v>177</v>
      </c>
      <c r="L19" s="277"/>
      <c r="M19" s="277"/>
      <c r="N19" s="277"/>
      <c r="O19" s="277"/>
      <c r="P19" s="277"/>
      <c r="Q19" s="277"/>
      <c r="R19" s="278"/>
    </row>
    <row r="20" spans="1:18" ht="16.2" thickBot="1">
      <c r="A20" s="68" t="s">
        <v>183</v>
      </c>
      <c r="B20" s="69" t="s">
        <v>175</v>
      </c>
      <c r="C20" s="70"/>
      <c r="D20" s="70" t="s">
        <v>172</v>
      </c>
      <c r="E20" s="70"/>
      <c r="F20" s="70" t="s">
        <v>173</v>
      </c>
      <c r="G20" s="70"/>
      <c r="H20" s="70" t="s">
        <v>174</v>
      </c>
      <c r="I20" s="71"/>
      <c r="J20" s="72" t="s">
        <v>176</v>
      </c>
      <c r="K20" s="73"/>
      <c r="L20" s="74" t="s">
        <v>174</v>
      </c>
      <c r="M20" s="74"/>
      <c r="N20" s="74" t="s">
        <v>173</v>
      </c>
      <c r="O20" s="74"/>
      <c r="P20" s="74" t="s">
        <v>172</v>
      </c>
      <c r="Q20" s="74"/>
      <c r="R20" s="75" t="s">
        <v>175</v>
      </c>
    </row>
    <row r="21" spans="1:18" ht="26.4" thickTop="1">
      <c r="A21" s="3" t="s">
        <v>184</v>
      </c>
      <c r="B21" s="34"/>
      <c r="C21" s="35"/>
      <c r="D21" s="35"/>
      <c r="E21" s="35"/>
      <c r="F21" s="35"/>
      <c r="G21" s="35"/>
      <c r="H21" s="35" t="s">
        <v>1</v>
      </c>
      <c r="I21" s="36"/>
      <c r="J21" s="42"/>
      <c r="K21" s="47"/>
      <c r="L21" s="48"/>
      <c r="M21" s="48"/>
      <c r="N21" s="48"/>
      <c r="O21" s="48"/>
      <c r="P21" s="48"/>
      <c r="Q21" s="48"/>
      <c r="R21" s="49"/>
    </row>
    <row r="22" spans="1:18" ht="18">
      <c r="A22" s="66" t="s">
        <v>190</v>
      </c>
    </row>
    <row r="23" spans="1:18" ht="18">
      <c r="A23" s="66" t="s">
        <v>300</v>
      </c>
      <c r="M23" s="66"/>
    </row>
    <row r="26" spans="1:18">
      <c r="B26" s="14" t="s">
        <v>8</v>
      </c>
      <c r="C26" s="59" t="s">
        <v>183</v>
      </c>
      <c r="D26" s="78" t="s">
        <v>185</v>
      </c>
      <c r="E26" s="79" t="s">
        <v>186</v>
      </c>
    </row>
    <row r="27" spans="1:18">
      <c r="B27" s="235">
        <v>0.25</v>
      </c>
      <c r="C27" s="80" t="s">
        <v>185</v>
      </c>
      <c r="D27" s="77">
        <v>1</v>
      </c>
      <c r="E27" s="77">
        <v>0.33333333333333331</v>
      </c>
    </row>
    <row r="28" spans="1:18">
      <c r="B28" s="235">
        <v>0.75</v>
      </c>
      <c r="C28" s="81" t="s">
        <v>186</v>
      </c>
      <c r="D28" s="77">
        <v>3</v>
      </c>
      <c r="E28" s="77">
        <v>1</v>
      </c>
    </row>
    <row r="29" spans="1:18" ht="18">
      <c r="A29" s="66" t="s">
        <v>187</v>
      </c>
    </row>
    <row r="30" spans="1:18" s="66" customFormat="1" ht="18">
      <c r="A30" s="66" t="s">
        <v>191</v>
      </c>
      <c r="J30" s="66" t="s">
        <v>188</v>
      </c>
    </row>
    <row r="31" spans="1:18" ht="18">
      <c r="A31" s="66" t="s">
        <v>200</v>
      </c>
    </row>
    <row r="32" spans="1:18" ht="18">
      <c r="A32" s="66" t="s">
        <v>265</v>
      </c>
    </row>
    <row r="33" spans="1:21" ht="18">
      <c r="A33" s="66"/>
    </row>
    <row r="34" spans="1:21" ht="23.4">
      <c r="A34" s="87" t="s">
        <v>210</v>
      </c>
      <c r="B34" s="88"/>
      <c r="C34" s="88"/>
      <c r="D34" s="88"/>
      <c r="E34" s="88"/>
      <c r="F34" s="88"/>
      <c r="G34" s="88"/>
      <c r="H34" s="88"/>
      <c r="I34" s="88"/>
      <c r="J34" s="88"/>
      <c r="K34" s="88"/>
      <c r="L34" s="88"/>
      <c r="M34" s="88"/>
      <c r="N34" s="88"/>
      <c r="O34" s="88"/>
      <c r="P34" s="88"/>
      <c r="Q34" s="88"/>
      <c r="R34" s="88"/>
      <c r="S34" s="88"/>
      <c r="T34" s="88"/>
      <c r="U34" s="88"/>
    </row>
    <row r="35" spans="1:21" ht="18">
      <c r="A35" s="66" t="s">
        <v>208</v>
      </c>
    </row>
    <row r="36" spans="1:21" ht="18">
      <c r="A36" s="66" t="s">
        <v>194</v>
      </c>
    </row>
    <row r="37" spans="1:21" ht="18">
      <c r="A37" s="66" t="s">
        <v>211</v>
      </c>
    </row>
    <row r="38" spans="1:21" ht="18">
      <c r="A38" s="66" t="s">
        <v>201</v>
      </c>
    </row>
    <row r="39" spans="1:21" ht="18">
      <c r="A39" s="66"/>
    </row>
    <row r="40" spans="1:21" ht="23.4">
      <c r="A40" s="87" t="s">
        <v>320</v>
      </c>
      <c r="B40" s="87"/>
      <c r="C40" s="87"/>
      <c r="D40" s="87"/>
      <c r="E40" s="87"/>
      <c r="F40" s="87"/>
      <c r="G40" s="87"/>
      <c r="H40" s="87"/>
      <c r="I40" s="87"/>
      <c r="J40" s="87"/>
      <c r="K40" s="87"/>
      <c r="L40" s="87"/>
      <c r="M40" s="87"/>
      <c r="N40" s="87"/>
      <c r="O40" s="87"/>
      <c r="P40" s="87"/>
      <c r="Q40" s="87"/>
      <c r="R40" s="87"/>
      <c r="S40" s="87"/>
      <c r="T40" s="87"/>
      <c r="U40" s="87"/>
    </row>
    <row r="41" spans="1:21" ht="23.4">
      <c r="A41" s="271" t="s">
        <v>321</v>
      </c>
      <c r="B41" s="270"/>
      <c r="C41" s="270"/>
      <c r="D41" s="270"/>
      <c r="E41" s="270"/>
      <c r="F41" s="270"/>
      <c r="G41" s="270"/>
      <c r="H41" s="270"/>
      <c r="I41" s="270"/>
      <c r="J41" s="270"/>
      <c r="K41" s="270"/>
      <c r="L41" s="270"/>
      <c r="M41" s="270"/>
      <c r="N41" s="270"/>
      <c r="O41" s="270"/>
      <c r="P41" s="270"/>
      <c r="Q41" s="270"/>
      <c r="R41" s="270"/>
      <c r="S41" s="270"/>
      <c r="T41" s="270"/>
      <c r="U41" s="270"/>
    </row>
    <row r="42" spans="1:21" ht="18">
      <c r="A42" s="66"/>
    </row>
    <row r="43" spans="1:21" ht="23.4">
      <c r="A43" s="87" t="s">
        <v>323</v>
      </c>
      <c r="B43" s="87"/>
      <c r="C43" s="87"/>
      <c r="D43" s="87"/>
      <c r="E43" s="87"/>
      <c r="F43" s="87"/>
      <c r="G43" s="87"/>
      <c r="H43" s="87"/>
      <c r="I43" s="87"/>
      <c r="J43" s="87"/>
      <c r="K43" s="87"/>
      <c r="L43" s="87"/>
      <c r="M43" s="87"/>
      <c r="N43" s="87"/>
      <c r="O43" s="87"/>
      <c r="P43" s="87"/>
      <c r="Q43" s="87"/>
      <c r="R43" s="87"/>
      <c r="S43" s="87"/>
      <c r="T43" s="87"/>
      <c r="U43" s="87"/>
    </row>
    <row r="44" spans="1:21" ht="18">
      <c r="A44" s="66" t="s">
        <v>322</v>
      </c>
    </row>
    <row r="45" spans="1:21" ht="18">
      <c r="A45" s="66"/>
      <c r="B45" s="7"/>
      <c r="C45" s="7"/>
      <c r="D45" s="7"/>
      <c r="E45" s="7"/>
      <c r="F45" s="7"/>
      <c r="G45" s="7"/>
      <c r="H45" s="7"/>
      <c r="I45" s="7"/>
      <c r="J45" s="7"/>
      <c r="K45" s="7"/>
      <c r="L45" s="7"/>
      <c r="M45" s="7"/>
      <c r="N45" s="7"/>
      <c r="O45" s="7"/>
      <c r="P45" s="7"/>
      <c r="Q45" s="7"/>
      <c r="R45" s="7"/>
      <c r="S45" s="7"/>
      <c r="T45" s="7"/>
      <c r="U45" s="7"/>
    </row>
    <row r="46" spans="1:21" ht="23.4">
      <c r="A46" s="87" t="s">
        <v>259</v>
      </c>
      <c r="B46" s="88"/>
      <c r="C46" s="88"/>
      <c r="D46" s="88"/>
      <c r="E46" s="88"/>
      <c r="F46" s="88"/>
      <c r="G46" s="88"/>
      <c r="H46" s="88"/>
      <c r="I46" s="88"/>
      <c r="J46" s="88"/>
      <c r="K46" s="88"/>
      <c r="L46" s="88"/>
      <c r="M46" s="88"/>
      <c r="N46" s="88"/>
      <c r="O46" s="88"/>
      <c r="P46" s="88"/>
      <c r="Q46" s="88"/>
      <c r="R46" s="88"/>
      <c r="S46" s="88"/>
      <c r="T46" s="88"/>
      <c r="U46" s="88"/>
    </row>
    <row r="47" spans="1:21" ht="18">
      <c r="A47" s="66" t="s">
        <v>260</v>
      </c>
    </row>
    <row r="49" spans="1:21" ht="23.4">
      <c r="A49" s="87" t="s">
        <v>301</v>
      </c>
      <c r="B49" s="88"/>
      <c r="C49" s="88"/>
      <c r="D49" s="88"/>
      <c r="E49" s="88"/>
      <c r="F49" s="88"/>
      <c r="G49" s="88"/>
      <c r="H49" s="88"/>
      <c r="I49" s="88"/>
      <c r="J49" s="88"/>
      <c r="K49" s="88"/>
      <c r="L49" s="88"/>
      <c r="M49" s="88"/>
      <c r="N49" s="88"/>
      <c r="O49" s="88"/>
      <c r="P49" s="88"/>
      <c r="Q49" s="88"/>
      <c r="R49" s="88"/>
      <c r="S49" s="88"/>
      <c r="T49" s="88"/>
      <c r="U49" s="88"/>
    </row>
    <row r="50" spans="1:21">
      <c r="A50" s="83" t="s">
        <v>202</v>
      </c>
    </row>
    <row r="51" spans="1:21">
      <c r="A51" s="83" t="s">
        <v>203</v>
      </c>
    </row>
    <row r="52" spans="1:21">
      <c r="A52" s="83"/>
    </row>
    <row r="53" spans="1:21">
      <c r="A53" s="83" t="s">
        <v>197</v>
      </c>
    </row>
    <row r="54" spans="1:21">
      <c r="A54" s="83"/>
    </row>
    <row r="55" spans="1:21">
      <c r="A55" s="83" t="s">
        <v>195</v>
      </c>
    </row>
    <row r="56" spans="1:21">
      <c r="A56" s="83" t="s">
        <v>196</v>
      </c>
    </row>
    <row r="58" spans="1:21" ht="23.4">
      <c r="A58" s="87" t="s">
        <v>204</v>
      </c>
      <c r="B58" s="88"/>
      <c r="C58" s="88"/>
      <c r="D58" s="88"/>
      <c r="E58" s="88"/>
      <c r="F58" s="88"/>
      <c r="G58" s="88"/>
      <c r="H58" s="88"/>
      <c r="I58" s="88"/>
      <c r="J58" s="88"/>
      <c r="K58" s="88"/>
      <c r="L58" s="88"/>
      <c r="M58" s="88"/>
      <c r="N58" s="88"/>
      <c r="O58" s="88"/>
      <c r="P58" s="88"/>
      <c r="Q58" s="88"/>
      <c r="R58" s="88"/>
      <c r="S58" s="88"/>
      <c r="T58" s="88"/>
      <c r="U58" s="88"/>
    </row>
    <row r="59" spans="1:21">
      <c r="A59" s="83" t="s">
        <v>270</v>
      </c>
      <c r="D59" t="s">
        <v>269</v>
      </c>
      <c r="H59" t="s">
        <v>268</v>
      </c>
    </row>
    <row r="60" spans="1:21">
      <c r="A60" s="83" t="s">
        <v>205</v>
      </c>
      <c r="D60" t="s">
        <v>263</v>
      </c>
      <c r="H60" t="s">
        <v>267</v>
      </c>
    </row>
    <row r="61" spans="1:21">
      <c r="A61" s="83" t="s">
        <v>206</v>
      </c>
      <c r="D61" t="s">
        <v>264</v>
      </c>
    </row>
    <row r="62" spans="1:21">
      <c r="A62" s="83" t="s">
        <v>207</v>
      </c>
      <c r="D62" s="83" t="s">
        <v>262</v>
      </c>
    </row>
    <row r="63" spans="1:21">
      <c r="A63" s="83"/>
      <c r="D63" s="83" t="s">
        <v>261</v>
      </c>
    </row>
    <row r="64" spans="1:21">
      <c r="A64" s="83"/>
      <c r="D64" s="83"/>
    </row>
    <row r="65" spans="1:21" ht="23.4">
      <c r="A65" s="87" t="s">
        <v>302</v>
      </c>
      <c r="B65" s="88"/>
      <c r="C65" s="88"/>
      <c r="D65" s="88"/>
      <c r="E65" s="88"/>
      <c r="F65" s="88"/>
      <c r="G65" s="88"/>
      <c r="H65" s="88"/>
      <c r="I65" s="88"/>
      <c r="J65" s="88"/>
      <c r="K65" s="88"/>
      <c r="L65" s="88"/>
      <c r="M65" s="88"/>
      <c r="N65" s="88"/>
      <c r="O65" s="88"/>
      <c r="P65" s="88"/>
      <c r="Q65" s="88"/>
      <c r="R65" s="88"/>
      <c r="S65" s="88"/>
      <c r="T65" s="88"/>
      <c r="U65" s="88"/>
    </row>
    <row r="66" spans="1:21">
      <c r="A66" s="83" t="s">
        <v>303</v>
      </c>
      <c r="D66" s="83"/>
    </row>
    <row r="67" spans="1:21">
      <c r="A67" s="83" t="s">
        <v>304</v>
      </c>
      <c r="D67" s="83"/>
    </row>
    <row r="68" spans="1:21">
      <c r="A68" s="83" t="s">
        <v>305</v>
      </c>
      <c r="D68" s="83"/>
    </row>
    <row r="69" spans="1:21">
      <c r="A69" s="83" t="s">
        <v>306</v>
      </c>
      <c r="D69" s="83"/>
    </row>
    <row r="70" spans="1:21">
      <c r="A70" s="83"/>
      <c r="D70" s="83"/>
    </row>
    <row r="71" spans="1:21" ht="23.4">
      <c r="A71" s="87" t="s">
        <v>307</v>
      </c>
      <c r="B71" s="88"/>
      <c r="C71" s="88"/>
      <c r="D71" s="88"/>
      <c r="E71" s="88"/>
      <c r="F71" s="88"/>
      <c r="G71" s="88"/>
      <c r="H71" s="88"/>
      <c r="I71" s="88"/>
      <c r="J71" s="88"/>
      <c r="K71" s="88"/>
      <c r="L71" s="88"/>
      <c r="M71" s="88"/>
      <c r="N71" s="88"/>
      <c r="O71" s="88"/>
      <c r="P71" s="88"/>
      <c r="Q71" s="88"/>
      <c r="R71" s="88"/>
      <c r="S71" s="88"/>
      <c r="T71" s="88"/>
      <c r="U71" s="88"/>
    </row>
    <row r="72" spans="1:21" s="237" customFormat="1">
      <c r="A72" s="236" t="s">
        <v>308</v>
      </c>
      <c r="D72" s="236"/>
    </row>
    <row r="73" spans="1:21" s="237" customFormat="1">
      <c r="A73" s="236"/>
      <c r="D73" s="236"/>
    </row>
    <row r="74" spans="1:21" s="237" customFormat="1">
      <c r="A74"/>
      <c r="B74"/>
      <c r="C74"/>
      <c r="D74"/>
      <c r="E74"/>
      <c r="F74"/>
    </row>
    <row r="75" spans="1:21" s="237" customFormat="1" ht="23.4">
      <c r="A75" s="87" t="s">
        <v>309</v>
      </c>
      <c r="B75" s="88"/>
      <c r="C75" s="88"/>
      <c r="D75" s="87"/>
      <c r="E75" s="88"/>
      <c r="F75" s="88"/>
      <c r="G75" s="87"/>
      <c r="H75" s="88"/>
      <c r="I75" s="88"/>
      <c r="J75" s="87"/>
      <c r="K75" s="88"/>
      <c r="L75" s="88"/>
      <c r="M75" s="87"/>
      <c r="N75" s="88"/>
      <c r="O75" s="88"/>
      <c r="P75" s="87"/>
      <c r="Q75" s="88"/>
      <c r="R75" s="88"/>
      <c r="S75" s="87"/>
      <c r="T75" s="88"/>
      <c r="U75" s="88"/>
    </row>
    <row r="76" spans="1:21">
      <c r="A76" s="236"/>
    </row>
    <row r="77" spans="1:21">
      <c r="A77" s="236"/>
    </row>
    <row r="78" spans="1:21" ht="15.75" customHeight="1">
      <c r="A78" s="83"/>
      <c r="D78" s="83"/>
      <c r="F78" s="279"/>
      <c r="G78" s="279"/>
      <c r="H78" s="279"/>
      <c r="I78" s="279"/>
      <c r="J78" s="279"/>
      <c r="K78" s="279"/>
      <c r="L78" s="279"/>
      <c r="M78" s="279"/>
      <c r="N78" s="279"/>
      <c r="O78" s="280"/>
      <c r="P78" s="280"/>
      <c r="Q78" s="280"/>
      <c r="R78" s="280"/>
    </row>
    <row r="79" spans="1:21" ht="15.75" customHeight="1">
      <c r="A79" s="83"/>
      <c r="D79" s="83"/>
      <c r="F79" s="279"/>
      <c r="G79" s="279"/>
      <c r="H79" s="279"/>
      <c r="I79" s="279"/>
      <c r="J79" s="279"/>
      <c r="K79" s="279"/>
      <c r="L79" s="279"/>
      <c r="M79" s="279"/>
      <c r="N79" s="279"/>
      <c r="O79" s="280"/>
      <c r="P79" s="280"/>
      <c r="Q79" s="280"/>
      <c r="R79" s="280"/>
    </row>
    <row r="80" spans="1:21" ht="15.75" customHeight="1">
      <c r="A80" s="83"/>
      <c r="D80" s="83"/>
      <c r="F80" s="279"/>
      <c r="G80" s="279"/>
      <c r="H80" s="279"/>
      <c r="I80" s="279"/>
      <c r="J80" s="279"/>
      <c r="K80" s="279"/>
      <c r="L80" s="279"/>
      <c r="M80" s="279"/>
      <c r="N80" s="279"/>
      <c r="O80" s="280"/>
      <c r="P80" s="280"/>
      <c r="Q80" s="280"/>
      <c r="R80" s="280"/>
    </row>
    <row r="81" spans="1:18" ht="15.75" customHeight="1">
      <c r="A81" s="83"/>
      <c r="D81" s="83"/>
      <c r="F81" s="279"/>
      <c r="G81" s="279"/>
      <c r="H81" s="279"/>
      <c r="I81" s="279"/>
      <c r="J81" s="279"/>
      <c r="K81" s="279"/>
      <c r="L81" s="279"/>
      <c r="M81" s="279"/>
      <c r="N81" s="279"/>
      <c r="O81" s="280"/>
      <c r="P81" s="280"/>
      <c r="Q81" s="280"/>
      <c r="R81" s="280"/>
    </row>
    <row r="82" spans="1:18">
      <c r="A82" s="83"/>
      <c r="D82" s="83"/>
    </row>
    <row r="83" spans="1:18">
      <c r="A83" s="83"/>
      <c r="D83" s="83"/>
    </row>
    <row r="84" spans="1:18" ht="15.75" customHeight="1">
      <c r="A84" s="83"/>
      <c r="D84" s="83"/>
    </row>
    <row r="85" spans="1:18">
      <c r="A85" s="83"/>
      <c r="D85" s="83"/>
    </row>
    <row r="86" spans="1:18">
      <c r="A86" s="83"/>
      <c r="D86" s="83"/>
    </row>
    <row r="87" spans="1:18">
      <c r="A87" s="83"/>
      <c r="D87" s="83"/>
    </row>
    <row r="88" spans="1:18">
      <c r="A88" s="83"/>
      <c r="D88" s="83"/>
    </row>
    <row r="90" spans="1:18">
      <c r="D90" s="83"/>
    </row>
  </sheetData>
  <sheetProtection selectLockedCells="1" selectUnlockedCells="1"/>
  <mergeCells count="4">
    <mergeCell ref="B18:R18"/>
    <mergeCell ref="B19:I19"/>
    <mergeCell ref="K19:R19"/>
    <mergeCell ref="F78:R81"/>
  </mergeCells>
  <conditionalFormatting sqref="B27:B28">
    <cfRule type="dataBar" priority="1">
      <dataBar>
        <cfvo type="num" val="0"/>
        <cfvo type="num" val="1"/>
        <color theme="9"/>
      </dataBar>
      <extLst>
        <ext xmlns:x14="http://schemas.microsoft.com/office/spreadsheetml/2009/9/main" uri="{B025F937-C7B1-47D3-B67F-A62EFF666E3E}">
          <x14:id>{FABE79BB-CF5F-4909-B624-38FFD416273E}</x14:id>
        </ext>
      </extLst>
    </cfRule>
  </conditionalFormatting>
  <hyperlinks>
    <hyperlink ref="P3" r:id="rId1"/>
  </hyperlinks>
  <pageMargins left="0.70000000000000007" right="0.70000000000000007" top="0.75000000000000011" bottom="0.75000000000000011" header="0.30000000000000004" footer="0.30000000000000004"/>
  <pageSetup paperSize="9" scale="36" orientation="portrait" r:id="rId2"/>
  <colBreaks count="1" manualBreakCount="1">
    <brk id="21" max="1048575" man="1"/>
  </colBreaks>
  <drawing r:id="rId3"/>
  <extLst>
    <ext xmlns:x14="http://schemas.microsoft.com/office/spreadsheetml/2009/9/main" uri="{78C0D931-6437-407d-A8EE-F0AAD7539E65}">
      <x14:conditionalFormattings>
        <x14:conditionalFormatting xmlns:xm="http://schemas.microsoft.com/office/excel/2006/main">
          <x14:cfRule type="dataBar" id="{FABE79BB-CF5F-4909-B624-38FFD416273E}">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B27:B28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F67"/>
  <sheetViews>
    <sheetView showGridLines="0" showRowColHeaders="0" zoomScale="50" zoomScaleNormal="50" zoomScalePageLayoutView="60" workbookViewId="0">
      <selection activeCell="Y9" sqref="Y9"/>
    </sheetView>
  </sheetViews>
  <sheetFormatPr baseColWidth="10" defaultRowHeight="15.6"/>
  <cols>
    <col min="2" max="2" width="29.5" customWidth="1"/>
    <col min="3" max="19" width="8.5" customWidth="1"/>
    <col min="21" max="21" width="16.69921875" customWidth="1"/>
    <col min="22" max="27" width="14.19921875" customWidth="1"/>
    <col min="28" max="29" width="12.19921875" bestFit="1" customWidth="1"/>
    <col min="30" max="30" width="11.19921875" bestFit="1" customWidth="1"/>
    <col min="31" max="31" width="3.5" bestFit="1" customWidth="1"/>
    <col min="32" max="32" width="16.5" bestFit="1" customWidth="1"/>
  </cols>
  <sheetData>
    <row r="2" spans="1:30" ht="31.2">
      <c r="B2" s="187" t="s">
        <v>180</v>
      </c>
    </row>
    <row r="16" spans="1:30">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row>
    <row r="17" spans="1:32">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row>
    <row r="18" spans="1:32">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row>
    <row r="19" spans="1:32">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row>
    <row r="20" spans="1:32">
      <c r="A20" s="54"/>
      <c r="B20" s="91"/>
      <c r="C20" s="272" t="s">
        <v>170</v>
      </c>
      <c r="D20" s="272"/>
      <c r="E20" s="272"/>
      <c r="F20" s="272"/>
      <c r="G20" s="272"/>
      <c r="H20" s="272"/>
      <c r="I20" s="272"/>
      <c r="J20" s="272"/>
      <c r="K20" s="272"/>
      <c r="L20" s="272"/>
      <c r="M20" s="272"/>
      <c r="N20" s="272"/>
      <c r="O20" s="272"/>
      <c r="P20" s="272"/>
      <c r="Q20" s="272"/>
      <c r="R20" s="272"/>
      <c r="S20" s="272"/>
      <c r="T20" s="54"/>
      <c r="U20" s="89"/>
      <c r="V20" s="54"/>
      <c r="W20" s="54"/>
      <c r="X20" s="54"/>
      <c r="Y20" s="54"/>
      <c r="Z20" s="54"/>
      <c r="AA20" s="54"/>
      <c r="AB20" s="54"/>
      <c r="AC20" s="54"/>
      <c r="AD20" s="54"/>
    </row>
    <row r="21" spans="1:32" ht="16.2" thickBot="1">
      <c r="A21" s="54"/>
      <c r="B21" s="92"/>
      <c r="C21" s="284" t="s">
        <v>178</v>
      </c>
      <c r="D21" s="285"/>
      <c r="E21" s="285"/>
      <c r="F21" s="285"/>
      <c r="G21" s="285"/>
      <c r="H21" s="285"/>
      <c r="I21" s="285"/>
      <c r="J21" s="286"/>
      <c r="K21" s="40" t="s">
        <v>171</v>
      </c>
      <c r="L21" s="281" t="s">
        <v>177</v>
      </c>
      <c r="M21" s="282"/>
      <c r="N21" s="282"/>
      <c r="O21" s="282"/>
      <c r="P21" s="282"/>
      <c r="Q21" s="282"/>
      <c r="R21" s="282"/>
      <c r="S21" s="283"/>
      <c r="T21" s="54"/>
      <c r="U21" s="54"/>
      <c r="V21" s="54"/>
      <c r="W21" s="54"/>
      <c r="X21" s="54"/>
      <c r="Y21" s="54"/>
      <c r="Z21" s="54"/>
      <c r="AA21" s="54"/>
      <c r="AB21" s="54"/>
      <c r="AC21" s="54"/>
      <c r="AD21" s="54"/>
    </row>
    <row r="22" spans="1:32" ht="30" thickTop="1" thickBot="1">
      <c r="A22" s="54"/>
      <c r="B22" s="134" t="s">
        <v>0</v>
      </c>
      <c r="C22" s="31" t="s">
        <v>175</v>
      </c>
      <c r="D22" s="32"/>
      <c r="E22" s="32" t="s">
        <v>172</v>
      </c>
      <c r="F22" s="32"/>
      <c r="G22" s="32" t="s">
        <v>173</v>
      </c>
      <c r="H22" s="32"/>
      <c r="I22" s="32" t="s">
        <v>174</v>
      </c>
      <c r="J22" s="33"/>
      <c r="K22" s="41" t="s">
        <v>176</v>
      </c>
      <c r="L22" s="44"/>
      <c r="M22" s="45" t="s">
        <v>174</v>
      </c>
      <c r="N22" s="45"/>
      <c r="O22" s="45" t="s">
        <v>173</v>
      </c>
      <c r="P22" s="45"/>
      <c r="Q22" s="45" t="s">
        <v>172</v>
      </c>
      <c r="R22" s="45"/>
      <c r="S22" s="46" t="s">
        <v>175</v>
      </c>
      <c r="T22" s="8"/>
      <c r="U22" s="119"/>
      <c r="V22" s="135" t="s">
        <v>0</v>
      </c>
      <c r="W22" s="117" t="s">
        <v>2</v>
      </c>
      <c r="X22" s="117" t="s">
        <v>3</v>
      </c>
      <c r="Y22" s="117" t="s">
        <v>4</v>
      </c>
      <c r="Z22" s="117" t="s">
        <v>218</v>
      </c>
      <c r="AA22" s="117" t="s">
        <v>221</v>
      </c>
      <c r="AB22" s="136"/>
      <c r="AC22" s="54"/>
      <c r="AD22" s="54"/>
      <c r="AE22" s="8" t="s">
        <v>9</v>
      </c>
    </row>
    <row r="23" spans="1:32" ht="32.4" thickTop="1" thickBot="1">
      <c r="A23" s="93" t="str">
        <f t="shared" ref="A23:A30" si="0">IF(T23=0,"Marcar una 'x'",IF(T23&gt;1,"Sobran 'x'",""))</f>
        <v/>
      </c>
      <c r="B23" s="3" t="s">
        <v>5</v>
      </c>
      <c r="C23" s="34"/>
      <c r="D23" s="35"/>
      <c r="E23" s="35"/>
      <c r="F23" s="35"/>
      <c r="G23" s="35"/>
      <c r="H23" s="35"/>
      <c r="I23" s="35" t="s">
        <v>1</v>
      </c>
      <c r="J23" s="36"/>
      <c r="K23" s="42"/>
      <c r="L23" s="47"/>
      <c r="M23" s="48"/>
      <c r="N23" s="48"/>
      <c r="O23" s="48"/>
      <c r="P23" s="48"/>
      <c r="Q23" s="48"/>
      <c r="R23" s="48"/>
      <c r="S23" s="49"/>
      <c r="T23" s="136">
        <f t="shared" ref="T23:T30" si="1">COUNTIF(C23:S23,"x")</f>
        <v>1</v>
      </c>
      <c r="U23" s="6">
        <f>AB23/SUM(AB$23:AB$27)</f>
        <v>0.1668849482411966</v>
      </c>
      <c r="V23" s="118" t="s">
        <v>2</v>
      </c>
      <c r="W23" s="85">
        <v>1</v>
      </c>
      <c r="X23" s="5">
        <f>IF( OR(C23="X",C23="x"),1/9,IF(OR(D23="x",D23="X"),1/8,IF(OR(E23="x",E23="X"),1/7,IF(OR(F23="x",F23="X"),1/6,IF(OR(G23="x",G23="X"),1/5,IF(OR(H23="x",H23="X"),1/4,IF(OR(I23="x",I23="X"),1/3,IF(OR(J23="x",J23="X"),1/2,IF(OR(K23="x",K23="X"),1,IF(OR(L23="x",L23="X"),2,IF(OR(M23="x",M23="X"),3,IF(OR(N23="x",N23="X"),4,IF(OR(O23="x",O23="X"),5,IF(OR(P23="x",P23="X"),6,IF(OR(Q23="x",Q23="X"),7,IF(OR(R23="x",R23="X"),8,IF(OR(S23="x",S23="X"),9,"???")))))))))))))))))</f>
        <v>0.33333333333333331</v>
      </c>
      <c r="Y23" s="5">
        <f>IF( OR(C24="X",C24="x"),1/9,IF(OR(D24="x",D24="X"),1/8,IF(OR(E24="x",E24="X"),1/7,IF(OR(F24="x",F24="X"),1/6,IF(OR(G24="x",G24="X"),1/5,IF(OR(H24="x",H24="X"),1/4,IF(OR(I24="x",I24="X"),1/3,IF(OR(J24="x",J24="X"),1/2,IF(OR(K24="x",K24="X"),1,IF(OR(L24="x",L24="X"),2,IF(OR(M24="x",M24="X"),3,IF(OR(N24="x",N24="X"),4,IF(OR(O24="x",O24="X"),5,IF(OR(P24="x",P24="X"),6,IF(OR(Q24="x",Q24="X"),7,IF(OR(R24="x",R24="X"),8,IF(OR(S24="x",S24="X"),9,"???")))))))))))))))))</f>
        <v>0.33333333333333331</v>
      </c>
      <c r="Z23" s="5">
        <f>IF( OR(C25="X",C25="x"),1/9,IF(OR(D25="x",D25="X"),1/8,IF(OR(E25="x",E25="X"),1/7,IF(OR(F25="x",F25="X"),1/6,IF(OR(G25="x",G25="X"),1/5,IF(OR(H25="x",H25="X"),1/4,IF(OR(I25="x",I25="X"),1/3,IF(OR(J25="x",J25="X"),1/2,IF(OR(K25="x",K25="X"),1,IF(OR(L25="x",L25="X"),2,IF(OR(M25="x",M25="X"),3,IF(OR(N25="x",N25="X"),4,IF(OR(O25="x",O25="X"),5,IF(OR(P25="x",P25="X"),6,IF(OR(Q25="x",Q25="X"),7,IF(OR(R25="x",R25="X"),8,IF(OR(S25="x",S25="X"),9,"???")))))))))))))))))</f>
        <v>3</v>
      </c>
      <c r="AA23" s="86">
        <f>IF( OR(C26="X",C26="x"),1/9,IF(OR(D26="x",D26="X"),1/8,IF(OR(E26="x",E26="X"),1/7,IF(OR(F26="x",F26="X"),1/6,IF(OR(G26="x",G26="X"),1/5,IF(OR(H26="x",H26="X"),1/4,IF(OR(I26="x",I26="X"),1/3,IF(OR(J26="x",J26="X"),1/2,IF(OR(K26="x",K26="X"),1,IF(OR(L26="x",L26="X"),2,IF(OR(M26="x",M26="X"),3,IF(OR(N26="x",N26="X"),4,IF(OR(O26="x",O26="X"),5,IF(OR(P26="x",P26="X"),6,IF(OR(Q26="x",Q26="X"),7,IF(OR(R26="x",R26="X"),8,IF(OR(S26="x",S26="X"),9,"???")))))))))))))))))</f>
        <v>3</v>
      </c>
      <c r="AB23" s="139">
        <f>POWER(W23*X23*Y23*Z23*AA23,1/5)</f>
        <v>1</v>
      </c>
      <c r="AC23" s="54"/>
      <c r="AD23" s="54"/>
      <c r="AE23" s="8" t="s">
        <v>11</v>
      </c>
    </row>
    <row r="24" spans="1:32" ht="32.4" thickTop="1" thickBot="1">
      <c r="A24" s="93" t="str">
        <f t="shared" si="0"/>
        <v/>
      </c>
      <c r="B24" s="2" t="s">
        <v>6</v>
      </c>
      <c r="C24" s="37"/>
      <c r="D24" s="38"/>
      <c r="E24" s="38"/>
      <c r="F24" s="38"/>
      <c r="G24" s="38"/>
      <c r="H24" s="38"/>
      <c r="I24" s="38" t="s">
        <v>1</v>
      </c>
      <c r="J24" s="39"/>
      <c r="K24" s="43"/>
      <c r="L24" s="50"/>
      <c r="M24" s="51"/>
      <c r="N24" s="51"/>
      <c r="O24" s="51"/>
      <c r="P24" s="51"/>
      <c r="Q24" s="51"/>
      <c r="R24" s="51"/>
      <c r="S24" s="52"/>
      <c r="T24" s="136">
        <f t="shared" si="1"/>
        <v>1</v>
      </c>
      <c r="U24" s="6">
        <f>AB24/SUM(AB$23:AB$27)</f>
        <v>0.32261898550924784</v>
      </c>
      <c r="V24" s="118" t="s">
        <v>3</v>
      </c>
      <c r="W24" s="85">
        <f>1/X23</f>
        <v>3</v>
      </c>
      <c r="X24" s="5">
        <v>1</v>
      </c>
      <c r="Y24" s="5">
        <f>IF( OR(C27="X",C27="x"),1/9,IF(OR(D27="x",D27="X"),1/8,IF(OR(E27="x",E27="X"),1/7,IF(OR(F27="x",F27="X"),1/6,IF(OR(G27="x",G27="X"),1/5,IF(OR(H27="x",H27="X"),1/4,IF(OR(I27="x",I27="X"),1/3,IF(OR(J27="x",J27="X"),1/2,IF(OR(K27="x",K27="X"),1,IF(OR(L27="x",L27="X"),2,IF(OR(M27="x",M27="X"),3,IF(OR(N27="x",N27="X"),4,IF(OR(O27="x",O27="X"),5,IF(OR(P27="x",P27="X"),6,IF(OR(Q27="x",Q27="X"),7,IF(OR(R27="x",R27="X"),8,IF(OR(S27="x",S27="X"),9,"???")))))))))))))))))</f>
        <v>1</v>
      </c>
      <c r="Z24" s="5">
        <f>IF( OR(C28="X",C28="x"),1/9,IF(OR(D28="x",D28="X"),1/8,IF(OR(E28="x",E28="X"),1/7,IF(OR(F28="x",F28="X"),1/6,IF(OR(G28="x",G28="X"),1/5,IF(OR(H28="x",H28="X"),1/4,IF(OR(I28="x",I28="X"),1/3,IF(OR(J28="x",J28="X"),1/2,IF(OR(K28="x",K28="X"),1,IF(OR(L28="x",L28="X"),2,IF(OR(M28="x",M28="X"),3,IF(OR(N28="x",N28="X"),4,IF(OR(O28="x",O28="X"),5,IF(OR(P28="x",P28="X"),6,IF(OR(Q28="x",Q28="X"),7,IF(OR(R28="x",R28="X"),8,IF(OR(S28="x",S28="X"),9,"???")))))))))))))))))</f>
        <v>3</v>
      </c>
      <c r="AA24" s="86">
        <f>IF( OR(C29="X",C29="x"),1/9,IF(OR(D29="x",D29="X"),1/8,IF(OR(E29="x",E29="X"),1/7,IF(OR(F29="x",F29="X"),1/6,IF(OR(G29="x",G29="X"),1/5,IF(OR(H29="x",H29="X"),1/4,IF(OR(I29="x",I29="X"),1/3,IF(OR(J29="x",J29="X"),1/2,IF(OR(K29="x",K29="X"),1,IF(OR(L29="x",L29="X"),2,IF(OR(M29="x",M29="X"),3,IF(OR(N29="x",N29="X"),4,IF(OR(O29="x",O29="X"),5,IF(OR(P29="x",P29="X"),6,IF(OR(Q29="x",Q29="X"),7,IF(OR(R29="x",R29="X"),8,IF(OR(S29="x",S29="X"),9,"???")))))))))))))))))</f>
        <v>3</v>
      </c>
      <c r="AB24" s="139">
        <f>POWER(W24*X24*Y24*Z24*AA24,1/5)</f>
        <v>1.9331820449317627</v>
      </c>
      <c r="AC24" s="54"/>
      <c r="AD24" s="54"/>
      <c r="AE24" s="8">
        <v>0</v>
      </c>
    </row>
    <row r="25" spans="1:32" ht="32.4" thickTop="1" thickBot="1">
      <c r="A25" s="93" t="str">
        <f t="shared" si="0"/>
        <v/>
      </c>
      <c r="B25" s="2" t="s">
        <v>271</v>
      </c>
      <c r="C25" s="37"/>
      <c r="D25" s="38"/>
      <c r="E25" s="38"/>
      <c r="F25" s="38"/>
      <c r="G25" s="38"/>
      <c r="H25" s="38"/>
      <c r="I25" s="38"/>
      <c r="J25" s="39"/>
      <c r="K25" s="43"/>
      <c r="L25" s="50"/>
      <c r="M25" s="51" t="s">
        <v>1</v>
      </c>
      <c r="N25" s="51"/>
      <c r="O25" s="51"/>
      <c r="P25" s="51"/>
      <c r="Q25" s="51"/>
      <c r="R25" s="51"/>
      <c r="S25" s="52"/>
      <c r="T25" s="136">
        <f t="shared" si="1"/>
        <v>1</v>
      </c>
      <c r="U25" s="6">
        <f>AB25/SUM(AB$23:AB$27)</f>
        <v>0.34172572102637661</v>
      </c>
      <c r="V25" s="118" t="s">
        <v>4</v>
      </c>
      <c r="W25" s="85">
        <f>1/Y23</f>
        <v>3</v>
      </c>
      <c r="X25" s="5">
        <f>1/Y24</f>
        <v>1</v>
      </c>
      <c r="Y25" s="5">
        <v>1</v>
      </c>
      <c r="Z25" s="5">
        <f>IF( OR(C30="X",C30="x"),1/9,IF(OR(D30="x",D30="X"),1/8,IF(OR(E30="x",E30="X"),1/7,IF(OR(F30="x",F30="X"),1/6,IF(OR(G30="x",G30="X"),1/5,IF(OR(H30="x",H30="X"),1/4,IF(OR(I30="x",I30="X"),1/3,IF(OR(J30="x",J30="X"),1/2,IF(OR(K30="x",K30="X"),1,IF(OR(L30="x",L30="X"),2,IF(OR(M30="x",M30="X"),3,IF(OR(N30="x",N30="X"),4,IF(OR(O30="x",O30="X"),5,IF(OR(P30="x",P30="X"),6,IF(OR(Q30="x",Q30="X"),7,IF(OR(R30="x",R30="X"),8,IF(OR(S30="x",S30="X"),9,"???")))))))))))))))))</f>
        <v>3</v>
      </c>
      <c r="AA25" s="86">
        <f>IF( OR(C31="X",C31="x"),1/9,IF(OR(D31="x",D31="X"),1/8,IF(OR(E31="x",E31="X"),1/7,IF(OR(F31="x",F31="X"),1/6,IF(OR(G31="x",G31="X"),1/5,IF(OR(H31="x",H31="X"),1/4,IF(OR(I31="x",I31="X"),1/3,IF(OR(J31="x",J31="X"),1/2,IF(OR(K31="x",K31="X"),1,IF(OR(L31="x",L31="X"),2,IF(OR(M31="x",M31="X"),3,IF(OR(N31="x",N31="X"),4,IF(OR(O31="x",O31="X"),5,IF(OR(P31="x",P31="X"),6,IF(OR(Q31="x",Q31="X"),7,IF(OR(R31="x",R31="X"),8,IF(OR(S31="x",S31="X"),9,"???")))))))))))))))))</f>
        <v>4</v>
      </c>
      <c r="AB25" s="139">
        <f>POWER(W25*X25*Y25*Z25*AA25,1/5)</f>
        <v>2.0476725110792193</v>
      </c>
      <c r="AC25" s="54"/>
      <c r="AD25" s="54"/>
      <c r="AE25" s="8">
        <v>0</v>
      </c>
    </row>
    <row r="26" spans="1:32" ht="32.4" thickTop="1" thickBot="1">
      <c r="A26" s="93" t="str">
        <f t="shared" si="0"/>
        <v/>
      </c>
      <c r="B26" s="2" t="s">
        <v>222</v>
      </c>
      <c r="C26" s="37"/>
      <c r="D26" s="38"/>
      <c r="E26" s="38"/>
      <c r="F26" s="38"/>
      <c r="G26" s="38"/>
      <c r="H26" s="38"/>
      <c r="I26" s="38"/>
      <c r="J26" s="39"/>
      <c r="K26" s="43"/>
      <c r="L26" s="50"/>
      <c r="M26" s="51" t="s">
        <v>1</v>
      </c>
      <c r="N26" s="51"/>
      <c r="O26" s="51"/>
      <c r="P26" s="51"/>
      <c r="Q26" s="51"/>
      <c r="R26" s="51"/>
      <c r="S26" s="52"/>
      <c r="T26" s="136">
        <f t="shared" si="1"/>
        <v>1</v>
      </c>
      <c r="U26" s="6">
        <f>AB26/SUM(AB$23:AB$27)</f>
        <v>7.515163203481251E-2</v>
      </c>
      <c r="V26" s="118" t="s">
        <v>266</v>
      </c>
      <c r="W26" s="85">
        <f>1/Z23</f>
        <v>0.33333333333333331</v>
      </c>
      <c r="X26" s="5">
        <f>1/Z24</f>
        <v>0.33333333333333331</v>
      </c>
      <c r="Y26" s="5">
        <f>1/Z25</f>
        <v>0.33333333333333331</v>
      </c>
      <c r="Z26" s="5">
        <v>1</v>
      </c>
      <c r="AA26" s="86">
        <f>IF( OR(C32="X",C32="x"),1/9,IF(OR(D32="x",D32="X"),1/8,IF(OR(E32="x",E32="X"),1/7,IF(OR(F32="x",F32="X"),1/6,IF(OR(G32="x",G32="X"),1/5,IF(OR(H32="x",H32="X"),1/4,IF(OR(I32="x",I32="X"),1/3,IF(OR(J32="x",J32="X"),1/2,IF(OR(K32="x",K32="X"),1,IF(OR(L32="x",L32="X"),2,IF(OR(M32="x",M32="X"),3,IF(OR(N32="x",N32="X"),4,IF(OR(O32="x",O32="X"),5,IF(OR(P32="x",P32="X"),6,IF(OR(Q32="x",Q32="X"),7,IF(OR(R32="x",R32="X"),8,IF(OR(S32="x",S32="X"),9,"???")))))))))))))))))</f>
        <v>0.5</v>
      </c>
      <c r="AB26" s="139">
        <f>POWER(W26*X26*Y26*Z26*AA26,1/5)</f>
        <v>0.45032001284020445</v>
      </c>
      <c r="AC26" s="54"/>
      <c r="AD26" s="54"/>
      <c r="AE26" s="8">
        <v>0.57999999999999996</v>
      </c>
    </row>
    <row r="27" spans="1:32" ht="32.4" thickTop="1" thickBot="1">
      <c r="A27" s="93" t="str">
        <f t="shared" si="0"/>
        <v/>
      </c>
      <c r="B27" s="2" t="s">
        <v>7</v>
      </c>
      <c r="C27" s="37"/>
      <c r="D27" s="38"/>
      <c r="E27" s="38"/>
      <c r="F27" s="38"/>
      <c r="G27" s="38"/>
      <c r="H27" s="38"/>
      <c r="I27" s="38"/>
      <c r="J27" s="39"/>
      <c r="K27" s="43" t="s">
        <v>1</v>
      </c>
      <c r="L27" s="50"/>
      <c r="M27" s="51"/>
      <c r="N27" s="51"/>
      <c r="O27" s="51"/>
      <c r="P27" s="51"/>
      <c r="Q27" s="51"/>
      <c r="R27" s="51"/>
      <c r="S27" s="52"/>
      <c r="T27" s="136">
        <f t="shared" si="1"/>
        <v>1</v>
      </c>
      <c r="U27" s="6">
        <f>AB27/SUM(AB$23:AB$27)</f>
        <v>9.3618713188366592E-2</v>
      </c>
      <c r="V27" s="118" t="s">
        <v>221</v>
      </c>
      <c r="W27" s="85">
        <f>1/AA23</f>
        <v>0.33333333333333331</v>
      </c>
      <c r="X27" s="5">
        <f>1/AA24</f>
        <v>0.33333333333333331</v>
      </c>
      <c r="Y27" s="5">
        <f>1/AA25</f>
        <v>0.25</v>
      </c>
      <c r="Z27" s="5">
        <f>1/AA26</f>
        <v>2</v>
      </c>
      <c r="AA27" s="86">
        <v>1</v>
      </c>
      <c r="AB27" s="139">
        <f>POWER(W27*X27*Y27*Z27*AA27,1/5)</f>
        <v>0.56097757272309967</v>
      </c>
      <c r="AD27" s="54"/>
      <c r="AE27" s="8">
        <v>4</v>
      </c>
      <c r="AF27" s="8">
        <v>0.9</v>
      </c>
    </row>
    <row r="28" spans="1:32" ht="31.8" thickTop="1">
      <c r="A28" s="93" t="str">
        <f t="shared" si="0"/>
        <v/>
      </c>
      <c r="B28" s="2" t="s">
        <v>219</v>
      </c>
      <c r="C28" s="37"/>
      <c r="D28" s="38"/>
      <c r="E28" s="38"/>
      <c r="F28" s="38"/>
      <c r="G28" s="38"/>
      <c r="H28" s="38"/>
      <c r="I28" s="38"/>
      <c r="J28" s="39"/>
      <c r="K28" s="43"/>
      <c r="L28" s="50"/>
      <c r="M28" s="51" t="s">
        <v>1</v>
      </c>
      <c r="N28" s="51"/>
      <c r="O28" s="51"/>
      <c r="P28" s="51"/>
      <c r="Q28" s="51"/>
      <c r="R28" s="51"/>
      <c r="S28" s="52"/>
      <c r="T28" s="136">
        <f t="shared" si="1"/>
        <v>1</v>
      </c>
      <c r="U28" s="9" t="s">
        <v>179</v>
      </c>
      <c r="V28" s="65">
        <f>AB30/1.12</f>
        <v>4.9652462527042085E-2</v>
      </c>
      <c r="W28" s="137">
        <f>SUM(W23:W27)</f>
        <v>7.6666666666666661</v>
      </c>
      <c r="X28" s="137">
        <f>SUM(X23:X27)</f>
        <v>3</v>
      </c>
      <c r="Y28" s="137">
        <f>SUM(Y23:Y27)</f>
        <v>2.9166666666666665</v>
      </c>
      <c r="Z28" s="137">
        <f>SUM(Z23:Z27)</f>
        <v>12</v>
      </c>
      <c r="AA28" s="137">
        <f>SUM(AA23:AA27)</f>
        <v>11.5</v>
      </c>
      <c r="AB28" s="8"/>
      <c r="AD28" s="54"/>
      <c r="AE28" s="8">
        <v>5</v>
      </c>
      <c r="AF28" s="8">
        <v>1.1200000000000001</v>
      </c>
    </row>
    <row r="29" spans="1:32" ht="31.95" customHeight="1">
      <c r="A29" s="93" t="str">
        <f t="shared" si="0"/>
        <v/>
      </c>
      <c r="B29" s="2" t="s">
        <v>223</v>
      </c>
      <c r="C29" s="37"/>
      <c r="D29" s="38"/>
      <c r="E29" s="38"/>
      <c r="F29" s="38"/>
      <c r="G29" s="38"/>
      <c r="H29" s="38"/>
      <c r="I29" s="38"/>
      <c r="J29" s="39"/>
      <c r="K29" s="43"/>
      <c r="L29" s="50"/>
      <c r="M29" s="51" t="s">
        <v>1</v>
      </c>
      <c r="N29" s="51"/>
      <c r="O29" s="51"/>
      <c r="P29" s="51"/>
      <c r="Q29" s="51"/>
      <c r="R29" s="51"/>
      <c r="S29" s="52"/>
      <c r="T29" s="136">
        <f t="shared" si="1"/>
        <v>1</v>
      </c>
      <c r="U29" s="287" t="s">
        <v>226</v>
      </c>
      <c r="V29" s="287"/>
      <c r="W29" s="8">
        <f>W28*U23</f>
        <v>1.2794512698491738</v>
      </c>
      <c r="X29" s="8">
        <f>X28*U24</f>
        <v>0.96785695652774351</v>
      </c>
      <c r="Y29" s="8">
        <f>Y28*U25</f>
        <v>0.996700019660265</v>
      </c>
      <c r="Z29" s="8">
        <f>Z28*U26</f>
        <v>0.90181958441775012</v>
      </c>
      <c r="AA29" s="8">
        <f>AA28*U27</f>
        <v>1.0766152016662158</v>
      </c>
      <c r="AB29" s="138">
        <f>SUM(W29:AA29)</f>
        <v>5.2224430321211486</v>
      </c>
      <c r="AD29" s="54"/>
      <c r="AE29" s="8">
        <v>6</v>
      </c>
      <c r="AF29" s="8">
        <v>1.24</v>
      </c>
    </row>
    <row r="30" spans="1:32" ht="31.2">
      <c r="A30" s="93" t="str">
        <f t="shared" si="0"/>
        <v/>
      </c>
      <c r="B30" s="2" t="s">
        <v>220</v>
      </c>
      <c r="C30" s="37"/>
      <c r="D30" s="38"/>
      <c r="E30" s="38"/>
      <c r="F30" s="38"/>
      <c r="G30" s="38"/>
      <c r="H30" s="38"/>
      <c r="I30" s="38"/>
      <c r="J30" s="39"/>
      <c r="K30" s="43"/>
      <c r="L30" s="50"/>
      <c r="M30" s="51" t="s">
        <v>1</v>
      </c>
      <c r="N30" s="51"/>
      <c r="O30" s="51"/>
      <c r="P30" s="51"/>
      <c r="Q30" s="51"/>
      <c r="R30" s="51"/>
      <c r="S30" s="52"/>
      <c r="T30" s="136">
        <f t="shared" si="1"/>
        <v>1</v>
      </c>
      <c r="U30" s="287"/>
      <c r="V30" s="287"/>
      <c r="W30" s="8"/>
      <c r="X30" s="8"/>
      <c r="Y30" s="8"/>
      <c r="Z30" s="8"/>
      <c r="AA30" s="8"/>
      <c r="AB30" s="8">
        <f>(AB29-5)/4</f>
        <v>5.5610758030287144E-2</v>
      </c>
      <c r="AD30" s="54"/>
      <c r="AE30" s="8"/>
      <c r="AF30" s="8"/>
    </row>
    <row r="31" spans="1:32" ht="31.2">
      <c r="A31" s="93" t="str">
        <f>IF(T31=0,"Marcar una 'x'",IF(T31&gt;1,"Sobran 'x'",""))</f>
        <v/>
      </c>
      <c r="B31" s="2" t="s">
        <v>224</v>
      </c>
      <c r="C31" s="37"/>
      <c r="D31" s="38"/>
      <c r="E31" s="38"/>
      <c r="F31" s="38"/>
      <c r="G31" s="38"/>
      <c r="H31" s="38"/>
      <c r="I31" s="38"/>
      <c r="J31" s="39"/>
      <c r="K31" s="43"/>
      <c r="L31" s="50"/>
      <c r="M31" s="51"/>
      <c r="N31" s="51" t="s">
        <v>1</v>
      </c>
      <c r="O31" s="51"/>
      <c r="P31" s="51"/>
      <c r="Q31" s="51"/>
      <c r="R31" s="51"/>
      <c r="S31" s="52"/>
      <c r="T31" s="136">
        <f>COUNTIF(C31:S31,"x")</f>
        <v>1</v>
      </c>
      <c r="U31" s="58"/>
      <c r="V31" s="54"/>
      <c r="W31" s="54"/>
      <c r="X31" s="54"/>
      <c r="Y31" s="54"/>
      <c r="Z31" s="54"/>
      <c r="AA31" s="54"/>
      <c r="AB31" s="54"/>
      <c r="AD31" s="54"/>
      <c r="AE31" s="8"/>
      <c r="AF31" s="8"/>
    </row>
    <row r="32" spans="1:32" ht="31.2">
      <c r="A32" s="93" t="str">
        <f>IF(T32=0,"Marcar una 'x'",IF(T32&gt;1,"Sobran 'x'",""))</f>
        <v/>
      </c>
      <c r="B32" s="2" t="s">
        <v>225</v>
      </c>
      <c r="C32" s="37"/>
      <c r="D32" s="38"/>
      <c r="E32" s="38"/>
      <c r="F32" s="38"/>
      <c r="G32" s="38"/>
      <c r="H32" s="38"/>
      <c r="I32" s="38"/>
      <c r="J32" s="39" t="s">
        <v>1</v>
      </c>
      <c r="K32" s="43"/>
      <c r="L32" s="50"/>
      <c r="M32" s="51"/>
      <c r="N32" s="51"/>
      <c r="O32" s="51"/>
      <c r="P32" s="51"/>
      <c r="Q32" s="51"/>
      <c r="R32" s="51"/>
      <c r="S32" s="52"/>
      <c r="T32" s="136">
        <f>COUNTIF(C32:S32,"x")</f>
        <v>1</v>
      </c>
      <c r="U32" s="58"/>
      <c r="V32" s="54"/>
      <c r="W32" s="54"/>
      <c r="X32" s="54"/>
      <c r="Y32" s="54"/>
      <c r="Z32" s="54"/>
      <c r="AA32" s="54"/>
      <c r="AB32" s="54"/>
      <c r="AC32" s="54"/>
      <c r="AD32" s="54"/>
      <c r="AE32" s="8">
        <v>7</v>
      </c>
      <c r="AF32" s="8">
        <v>1.32</v>
      </c>
    </row>
    <row r="33" spans="1:31" ht="57" customHeight="1">
      <c r="A33" s="54"/>
      <c r="B33" s="54"/>
      <c r="C33" s="54"/>
      <c r="D33" s="54"/>
      <c r="E33" s="54"/>
      <c r="F33" s="54"/>
      <c r="G33" s="54"/>
      <c r="H33" s="54"/>
      <c r="I33" s="54"/>
      <c r="J33" s="54"/>
      <c r="K33" s="54"/>
      <c r="L33" s="54"/>
      <c r="M33" s="54"/>
      <c r="N33" s="54"/>
      <c r="O33" s="54"/>
      <c r="P33" s="54"/>
      <c r="Q33" s="54"/>
      <c r="R33" s="54"/>
      <c r="S33" s="54"/>
      <c r="T33" s="136"/>
      <c r="U33" s="54"/>
      <c r="V33" s="54"/>
      <c r="W33" s="54"/>
      <c r="X33" s="54"/>
      <c r="Y33" s="54"/>
      <c r="Z33" s="54"/>
      <c r="AA33" s="54"/>
      <c r="AB33" s="54"/>
      <c r="AC33" s="54"/>
      <c r="AD33" s="54"/>
    </row>
    <row r="34" spans="1:31">
      <c r="A34" s="54"/>
      <c r="B34" s="4"/>
      <c r="C34" s="272" t="s">
        <v>170</v>
      </c>
      <c r="D34" s="272"/>
      <c r="E34" s="272"/>
      <c r="F34" s="272"/>
      <c r="G34" s="272"/>
      <c r="H34" s="272"/>
      <c r="I34" s="272"/>
      <c r="J34" s="272"/>
      <c r="K34" s="272"/>
      <c r="L34" s="272"/>
      <c r="M34" s="272"/>
      <c r="N34" s="272"/>
      <c r="O34" s="272"/>
      <c r="P34" s="272"/>
      <c r="Q34" s="272"/>
      <c r="R34" s="272"/>
      <c r="S34" s="272"/>
      <c r="T34" s="136"/>
      <c r="U34" s="54"/>
      <c r="V34" s="54"/>
      <c r="W34" s="54"/>
      <c r="X34" s="54"/>
      <c r="Y34" s="54"/>
      <c r="Z34" s="54"/>
      <c r="AA34" s="54"/>
      <c r="AB34" s="64"/>
      <c r="AC34" s="54"/>
      <c r="AD34" s="62"/>
      <c r="AE34" s="8">
        <v>1.51</v>
      </c>
    </row>
    <row r="35" spans="1:31" ht="16.2" thickBot="1">
      <c r="A35" s="54"/>
      <c r="B35" s="30"/>
      <c r="C35" s="284" t="s">
        <v>178</v>
      </c>
      <c r="D35" s="285"/>
      <c r="E35" s="285"/>
      <c r="F35" s="285"/>
      <c r="G35" s="285"/>
      <c r="H35" s="285"/>
      <c r="I35" s="285"/>
      <c r="J35" s="286"/>
      <c r="K35" s="40" t="s">
        <v>171</v>
      </c>
      <c r="L35" s="281" t="s">
        <v>177</v>
      </c>
      <c r="M35" s="282"/>
      <c r="N35" s="282"/>
      <c r="O35" s="282"/>
      <c r="P35" s="282"/>
      <c r="Q35" s="282"/>
      <c r="R35" s="282"/>
      <c r="S35" s="283"/>
      <c r="T35" s="136"/>
      <c r="U35" s="54"/>
      <c r="V35" s="54"/>
      <c r="W35" s="54"/>
      <c r="X35" s="54"/>
      <c r="Y35" s="54"/>
      <c r="Z35" s="54"/>
      <c r="AA35" s="54"/>
      <c r="AB35" s="54"/>
      <c r="AC35" s="54"/>
      <c r="AD35" s="62"/>
    </row>
    <row r="36" spans="1:31" ht="30" thickTop="1" thickBot="1">
      <c r="A36" s="54"/>
      <c r="B36" s="53" t="s">
        <v>2</v>
      </c>
      <c r="C36" s="31" t="s">
        <v>175</v>
      </c>
      <c r="D36" s="32"/>
      <c r="E36" s="32" t="s">
        <v>172</v>
      </c>
      <c r="F36" s="32"/>
      <c r="G36" s="32" t="s">
        <v>173</v>
      </c>
      <c r="H36" s="32"/>
      <c r="I36" s="32" t="s">
        <v>174</v>
      </c>
      <c r="J36" s="33"/>
      <c r="K36" s="41" t="s">
        <v>176</v>
      </c>
      <c r="L36" s="44"/>
      <c r="M36" s="45" t="s">
        <v>174</v>
      </c>
      <c r="N36" s="45"/>
      <c r="O36" s="45" t="s">
        <v>173</v>
      </c>
      <c r="P36" s="45"/>
      <c r="Q36" s="45" t="s">
        <v>172</v>
      </c>
      <c r="R36" s="45"/>
      <c r="S36" s="46" t="s">
        <v>175</v>
      </c>
      <c r="T36" s="136"/>
      <c r="U36" s="119"/>
      <c r="V36" s="120" t="s">
        <v>2</v>
      </c>
      <c r="W36" s="122" t="s">
        <v>245</v>
      </c>
      <c r="X36" s="122" t="s">
        <v>13</v>
      </c>
      <c r="Y36" s="122" t="s">
        <v>239</v>
      </c>
      <c r="Z36" s="60"/>
      <c r="AA36" s="54"/>
      <c r="AB36" s="54"/>
      <c r="AC36" s="62"/>
    </row>
    <row r="37" spans="1:31" ht="32.4" thickTop="1" thickBot="1">
      <c r="A37" s="93" t="str">
        <f>IF(T37=0,"Marcar una 'x'",IF(T37&gt;1,"Sobran 'x'",""))</f>
        <v/>
      </c>
      <c r="B37" s="3" t="s">
        <v>246</v>
      </c>
      <c r="C37" s="34"/>
      <c r="D37" s="35"/>
      <c r="E37" s="35"/>
      <c r="F37" s="35"/>
      <c r="G37" s="35"/>
      <c r="H37" s="35"/>
      <c r="I37" s="35"/>
      <c r="J37" s="36"/>
      <c r="K37" s="42"/>
      <c r="L37" s="47"/>
      <c r="M37" s="48" t="s">
        <v>1</v>
      </c>
      <c r="N37" s="48"/>
      <c r="O37" s="48"/>
      <c r="P37" s="48"/>
      <c r="Q37" s="48"/>
      <c r="R37" s="48"/>
      <c r="S37" s="49"/>
      <c r="T37" s="136">
        <f>COUNTIF(C37:S37,"x")</f>
        <v>1</v>
      </c>
      <c r="U37" s="6">
        <f>Z37/SUM(Z$37:Z$39)</f>
        <v>0.3</v>
      </c>
      <c r="V37" s="121" t="s">
        <v>245</v>
      </c>
      <c r="W37" s="85">
        <v>1</v>
      </c>
      <c r="X37" s="5">
        <f>IF( OR(C37="X",C37="x"),1/9,IF(OR(D37="x",D37="X"),1/8,IF(OR(E37="x",E37="X"),1/7,IF(OR(F37="x",F37="X"),1/6,IF(OR(G37="x",G37="X"),1/5,IF(OR(H37="x",H37="X"),1/4,IF(OR(I37="x",I37="X"),1/3,IF(OR(J37="x",J37="X"),1/2,IF(OR(K37="x",K37="X"),1,IF(OR(L37="x",L37="X"),2,IF(OR(M37="x",M37="X"),3,IF(OR(N37="x",N37="X"),4,IF(OR(O37="x",O37="X"),5,IF(OR(P37="x",P37="X"),6,IF(OR(Q37="x",Q37="X"),7,IF(OR(R37="x",R37="X"),8,IF(OR(S37="x",S37="X"),9,"???")))))))))))))))))</f>
        <v>3</v>
      </c>
      <c r="Y37" s="86">
        <f>IF( OR(C38="X",C38="x"),1/9,IF(OR(D38="x",D38="X"),1/8,IF(OR(E38="x",E38="X"),1/7,IF(OR(F38="x",F38="X"),1/6,IF(OR(G38="x",G38="X"),1/5,IF(OR(H38="x",H38="X"),1/4,IF(OR(I38="x",I38="X"),1/3,IF(OR(J38="x",J38="X"),1/2,IF(OR(K38="x",K38="X"),1,IF(OR(L38="x",L38="X"),2,IF(OR(M38="x",M38="X"),3,IF(OR(N38="x",N38="X"),4,IF(OR(O38="x",O38="X"),5,IF(OR(P38="x",P38="X"),6,IF(OR(Q38="x",Q38="X"),7,IF(OR(R38="x",R38="X"),8,IF(OR(S38="x",S38="X"),9,"???")))))))))))))))))</f>
        <v>0.5</v>
      </c>
      <c r="Z37" s="139">
        <f>POWER(W37*X37*Y37,1/3)</f>
        <v>1.1447142425533319</v>
      </c>
      <c r="AA37" s="5"/>
      <c r="AB37" s="56"/>
      <c r="AC37" s="54"/>
      <c r="AD37" s="7"/>
    </row>
    <row r="38" spans="1:31" ht="32.4" thickTop="1" thickBot="1">
      <c r="A38" s="93" t="str">
        <f>IF(T38=0,"Marcar una 'x'",IF(T38&gt;1,"Sobran 'x'",""))</f>
        <v/>
      </c>
      <c r="B38" s="3" t="s">
        <v>247</v>
      </c>
      <c r="C38" s="34"/>
      <c r="D38" s="35"/>
      <c r="E38" s="35"/>
      <c r="F38" s="35"/>
      <c r="G38" s="35"/>
      <c r="H38" s="35"/>
      <c r="I38" s="35"/>
      <c r="J38" s="36" t="s">
        <v>1</v>
      </c>
      <c r="K38" s="42"/>
      <c r="L38" s="47"/>
      <c r="M38" s="48"/>
      <c r="N38" s="48"/>
      <c r="O38" s="48"/>
      <c r="P38" s="48"/>
      <c r="Q38" s="48"/>
      <c r="R38" s="48"/>
      <c r="S38" s="49"/>
      <c r="T38" s="136">
        <f>COUNTIF(C38:S38,"x")</f>
        <v>1</v>
      </c>
      <c r="U38" s="6">
        <f>Z38/SUM(Z$37:Z$39)</f>
        <v>0.1</v>
      </c>
      <c r="V38" s="121" t="s">
        <v>13</v>
      </c>
      <c r="W38" s="85">
        <f>1/X37</f>
        <v>0.33333333333333331</v>
      </c>
      <c r="X38" s="5">
        <v>1</v>
      </c>
      <c r="Y38" s="86">
        <f>IF( OR(C39="X",C39="x"),1/9,IF(OR(D39="x",D39="X"),1/8,IF(OR(E39="x",E39="X"),1/7,IF(OR(F39="x",F39="X"),1/6,IF(OR(G39="x",G39="X"),1/5,IF(OR(H39="x",H39="X"),1/4,IF(OR(I39="x",I39="X"),1/3,IF(OR(J39="x",J39="X"),1/2,IF(OR(K39="x",K39="X"),1,IF(OR(L39="x",L39="X"),2,IF(OR(M39="x",M39="X"),3,IF(OR(N39="x",N39="X"),4,IF(OR(O39="x",O39="X"),5,IF(OR(P39="x",P39="X"),6,IF(OR(Q39="x",Q39="X"),7,IF(OR(R39="x",R39="X"),8,IF(OR(S39="x",S39="X"),9,"???")))))))))))))))))</f>
        <v>0.16666666666666666</v>
      </c>
      <c r="Z38" s="139">
        <f>POWER(W38*X38*Y38,1/3)</f>
        <v>0.38157141418444396</v>
      </c>
      <c r="AA38" s="5"/>
      <c r="AB38" s="56"/>
      <c r="AC38" s="54"/>
      <c r="AD38" s="7"/>
    </row>
    <row r="39" spans="1:31" ht="32.4" thickTop="1" thickBot="1">
      <c r="A39" s="93" t="str">
        <f>IF(T39=0,"Marcar una 'x'",IF(T39&gt;1,"Sobran 'x'",""))</f>
        <v/>
      </c>
      <c r="B39" s="3" t="s">
        <v>241</v>
      </c>
      <c r="C39" s="34"/>
      <c r="D39" s="35"/>
      <c r="E39" s="35"/>
      <c r="F39" s="35" t="s">
        <v>1</v>
      </c>
      <c r="G39" s="35"/>
      <c r="H39" s="35"/>
      <c r="I39" s="35"/>
      <c r="J39" s="36"/>
      <c r="K39" s="42"/>
      <c r="L39" s="47"/>
      <c r="M39" s="48"/>
      <c r="N39" s="48"/>
      <c r="O39" s="48"/>
      <c r="P39" s="48"/>
      <c r="Q39" s="48"/>
      <c r="R39" s="48"/>
      <c r="S39" s="49"/>
      <c r="T39" s="136">
        <f>COUNTIF(C39:S39,"x")</f>
        <v>1</v>
      </c>
      <c r="U39" s="6">
        <f>Z39/SUM(Z$37:Z$39)</f>
        <v>0.6</v>
      </c>
      <c r="V39" s="121" t="s">
        <v>239</v>
      </c>
      <c r="W39" s="85">
        <f>1/Y37</f>
        <v>2</v>
      </c>
      <c r="X39" s="5">
        <f>1/Y38</f>
        <v>6</v>
      </c>
      <c r="Y39" s="86">
        <v>1</v>
      </c>
      <c r="Z39" s="139">
        <f>POWER(W39*X39*Y39,1/3)</f>
        <v>2.2894284851066637</v>
      </c>
      <c r="AA39" s="5"/>
      <c r="AB39" s="56"/>
      <c r="AC39" s="54"/>
      <c r="AD39" s="7"/>
    </row>
    <row r="40" spans="1:31" ht="26.4" thickTop="1">
      <c r="A40" s="54"/>
      <c r="B40" s="10"/>
      <c r="C40" s="11"/>
      <c r="D40" s="11"/>
      <c r="E40" s="11"/>
      <c r="F40" s="11"/>
      <c r="G40" s="11"/>
      <c r="H40" s="11"/>
      <c r="I40" s="11"/>
      <c r="J40" s="11"/>
      <c r="K40" s="12"/>
      <c r="L40" s="12"/>
      <c r="M40" s="11"/>
      <c r="N40" s="11"/>
      <c r="O40" s="11"/>
      <c r="P40" s="11"/>
      <c r="Q40" s="11"/>
      <c r="R40" s="11"/>
      <c r="S40" s="11"/>
      <c r="T40" s="55"/>
      <c r="U40" s="9" t="s">
        <v>179</v>
      </c>
      <c r="V40" s="65">
        <f>Z42/0.58</f>
        <v>0</v>
      </c>
      <c r="W40" s="141">
        <f>SUM(W37:W39)</f>
        <v>3.333333333333333</v>
      </c>
      <c r="X40" s="141">
        <f>SUM(X37:X39)</f>
        <v>10</v>
      </c>
      <c r="Y40" s="141">
        <f>SUM(Y37:Y39)</f>
        <v>1.6666666666666665</v>
      </c>
      <c r="Z40" s="8"/>
      <c r="AA40" s="61"/>
      <c r="AB40" s="56"/>
      <c r="AC40" s="54"/>
      <c r="AD40" s="7"/>
    </row>
    <row r="41" spans="1:31" ht="25.8">
      <c r="A41" s="54"/>
      <c r="B41" s="10"/>
      <c r="C41" s="11"/>
      <c r="D41" s="11"/>
      <c r="E41" s="11"/>
      <c r="F41" s="11"/>
      <c r="G41" s="11"/>
      <c r="H41" s="11"/>
      <c r="I41" s="11"/>
      <c r="J41" s="11"/>
      <c r="K41" s="12"/>
      <c r="L41" s="12"/>
      <c r="M41" s="11"/>
      <c r="N41" s="11"/>
      <c r="O41" s="11"/>
      <c r="P41" s="11"/>
      <c r="Q41" s="11"/>
      <c r="R41" s="11"/>
      <c r="S41" s="11"/>
      <c r="T41" s="55"/>
      <c r="U41" s="287" t="s">
        <v>226</v>
      </c>
      <c r="V41" s="287"/>
      <c r="W41" s="8">
        <f>W40*U37</f>
        <v>0.99999999999999989</v>
      </c>
      <c r="X41" s="8">
        <f>X40*U38</f>
        <v>1</v>
      </c>
      <c r="Y41" s="8">
        <f>Y40*U39</f>
        <v>0.99999999999999989</v>
      </c>
      <c r="Z41" s="138">
        <f>SUM(W41:Y41)</f>
        <v>3</v>
      </c>
      <c r="AA41" s="90"/>
      <c r="AB41" s="56"/>
      <c r="AC41" s="54"/>
      <c r="AD41" s="7"/>
    </row>
    <row r="42" spans="1:31" ht="25.8">
      <c r="A42" s="54"/>
      <c r="B42" s="10"/>
      <c r="C42" s="11"/>
      <c r="D42" s="11"/>
      <c r="E42" s="11"/>
      <c r="F42" s="11"/>
      <c r="G42" s="11"/>
      <c r="H42" s="11"/>
      <c r="I42" s="11"/>
      <c r="J42" s="11"/>
      <c r="K42" s="12"/>
      <c r="L42" s="12"/>
      <c r="M42" s="11"/>
      <c r="N42" s="11"/>
      <c r="O42" s="11"/>
      <c r="P42" s="11"/>
      <c r="Q42" s="11"/>
      <c r="R42" s="11"/>
      <c r="S42" s="11"/>
      <c r="T42" s="55"/>
      <c r="U42" s="287"/>
      <c r="V42" s="287"/>
      <c r="W42" s="8"/>
      <c r="X42" s="8"/>
      <c r="Y42" s="8"/>
      <c r="Z42" s="8">
        <f>(Z41-3)/2</f>
        <v>0</v>
      </c>
      <c r="AA42" s="90"/>
    </row>
    <row r="43" spans="1:31" ht="25.8">
      <c r="A43" s="54"/>
      <c r="B43" s="10"/>
      <c r="C43" s="11"/>
      <c r="D43" s="11"/>
      <c r="E43" s="11"/>
      <c r="F43" s="11"/>
      <c r="G43" s="11"/>
      <c r="H43" s="11"/>
      <c r="I43" s="11"/>
      <c r="J43" s="11"/>
      <c r="K43" s="12"/>
      <c r="L43" s="12"/>
      <c r="M43" s="11"/>
      <c r="N43" s="11"/>
      <c r="O43" s="11"/>
      <c r="P43" s="11"/>
      <c r="Q43" s="11"/>
      <c r="R43" s="11"/>
      <c r="S43" s="11"/>
      <c r="T43" s="54"/>
      <c r="U43" s="57"/>
      <c r="V43" s="54"/>
      <c r="W43" s="54"/>
      <c r="X43" s="54"/>
      <c r="Y43" s="56"/>
      <c r="Z43" s="54"/>
      <c r="AA43" s="54"/>
      <c r="AB43" s="56"/>
      <c r="AC43" s="54"/>
      <c r="AD43" s="8">
        <v>3</v>
      </c>
      <c r="AE43" s="8">
        <v>0.57999999999999996</v>
      </c>
    </row>
    <row r="44" spans="1:31" ht="16.2" customHeight="1">
      <c r="A44" s="54"/>
      <c r="B44" s="4"/>
      <c r="C44" s="272" t="s">
        <v>170</v>
      </c>
      <c r="D44" s="272"/>
      <c r="E44" s="272"/>
      <c r="F44" s="272"/>
      <c r="G44" s="272"/>
      <c r="H44" s="272"/>
      <c r="I44" s="272"/>
      <c r="J44" s="272"/>
      <c r="K44" s="272"/>
      <c r="L44" s="272"/>
      <c r="M44" s="272"/>
      <c r="N44" s="272"/>
      <c r="O44" s="272"/>
      <c r="P44" s="272"/>
      <c r="Q44" s="272"/>
      <c r="R44" s="272"/>
      <c r="S44" s="272"/>
      <c r="T44" s="136"/>
      <c r="U44" s="58"/>
      <c r="V44" s="54"/>
      <c r="W44" s="54"/>
      <c r="X44" s="54"/>
      <c r="Y44" s="54"/>
      <c r="Z44" s="54"/>
      <c r="AA44" s="54"/>
      <c r="AB44" s="5"/>
      <c r="AC44" s="56"/>
      <c r="AD44" s="54"/>
      <c r="AE44" s="7"/>
    </row>
    <row r="45" spans="1:31" ht="24" thickBot="1">
      <c r="A45" s="54"/>
      <c r="B45" s="30"/>
      <c r="C45" s="284" t="s">
        <v>178</v>
      </c>
      <c r="D45" s="285"/>
      <c r="E45" s="285"/>
      <c r="F45" s="285"/>
      <c r="G45" s="285"/>
      <c r="H45" s="285"/>
      <c r="I45" s="285"/>
      <c r="J45" s="286"/>
      <c r="K45" s="40" t="s">
        <v>171</v>
      </c>
      <c r="L45" s="281" t="s">
        <v>177</v>
      </c>
      <c r="M45" s="282"/>
      <c r="N45" s="282"/>
      <c r="O45" s="282"/>
      <c r="P45" s="282"/>
      <c r="Q45" s="282"/>
      <c r="R45" s="282"/>
      <c r="S45" s="283"/>
      <c r="T45" s="136"/>
      <c r="U45" s="54"/>
      <c r="V45" s="54"/>
      <c r="W45" s="54"/>
      <c r="X45" s="54"/>
      <c r="Y45" s="54"/>
      <c r="Z45" s="54"/>
      <c r="AA45" s="54"/>
      <c r="AB45" s="5"/>
      <c r="AC45" s="56"/>
      <c r="AD45" s="54"/>
      <c r="AE45" s="7"/>
    </row>
    <row r="46" spans="1:31" ht="32.4" thickTop="1" thickBot="1">
      <c r="A46" s="54"/>
      <c r="B46" s="53" t="s">
        <v>4</v>
      </c>
      <c r="C46" s="31" t="s">
        <v>175</v>
      </c>
      <c r="D46" s="32"/>
      <c r="E46" s="32" t="s">
        <v>172</v>
      </c>
      <c r="F46" s="32"/>
      <c r="G46" s="32" t="s">
        <v>173</v>
      </c>
      <c r="H46" s="32"/>
      <c r="I46" s="32" t="s">
        <v>174</v>
      </c>
      <c r="J46" s="33"/>
      <c r="K46" s="41" t="s">
        <v>176</v>
      </c>
      <c r="L46" s="44"/>
      <c r="M46" s="45" t="s">
        <v>174</v>
      </c>
      <c r="N46" s="45"/>
      <c r="O46" s="45" t="s">
        <v>173</v>
      </c>
      <c r="P46" s="45"/>
      <c r="Q46" s="45" t="s">
        <v>172</v>
      </c>
      <c r="R46" s="45"/>
      <c r="S46" s="46" t="s">
        <v>175</v>
      </c>
      <c r="T46" s="136"/>
      <c r="U46" s="119"/>
      <c r="V46" s="124" t="s">
        <v>4</v>
      </c>
      <c r="W46" s="122" t="s">
        <v>166</v>
      </c>
      <c r="X46" s="122" t="s">
        <v>248</v>
      </c>
      <c r="Y46" s="122" t="s">
        <v>244</v>
      </c>
      <c r="Z46" s="61"/>
      <c r="AA46" s="54"/>
      <c r="AB46" s="54"/>
      <c r="AC46" s="54"/>
      <c r="AD46" s="54"/>
    </row>
    <row r="47" spans="1:31" ht="32.4" thickTop="1" thickBot="1">
      <c r="A47" s="93" t="str">
        <f>IF(T47=0,"Marcar una 'x'",IF(T47&gt;1,"Sobran 'x'",""))</f>
        <v/>
      </c>
      <c r="B47" s="3" t="s">
        <v>249</v>
      </c>
      <c r="C47" s="34"/>
      <c r="D47" s="35"/>
      <c r="E47" s="35"/>
      <c r="F47" s="35"/>
      <c r="G47" s="35"/>
      <c r="H47" s="35"/>
      <c r="I47" s="35" t="s">
        <v>1</v>
      </c>
      <c r="J47" s="36"/>
      <c r="K47" s="42"/>
      <c r="L47" s="47"/>
      <c r="M47" s="48"/>
      <c r="N47" s="48"/>
      <c r="O47" s="48"/>
      <c r="P47" s="48"/>
      <c r="Q47" s="48"/>
      <c r="R47" s="48"/>
      <c r="S47" s="49"/>
      <c r="T47" s="136">
        <f>COUNTIF(C47:S47,"x")</f>
        <v>1</v>
      </c>
      <c r="U47" s="6">
        <f>Z47/SUM(Z$47:Z$49)</f>
        <v>0.16919987418632496</v>
      </c>
      <c r="V47" s="123" t="s">
        <v>166</v>
      </c>
      <c r="W47" s="85">
        <v>1</v>
      </c>
      <c r="X47" s="5">
        <f>IF( OR(C47="X",C47="x"),1/9,IF(OR(D47="x",D47="X"),1/8,IF(OR(E47="x",E47="X"),1/7,IF(OR(F47="x",F47="X"),1/6,IF(OR(G47="x",G47="X"),1/5,IF(OR(H47="x",H47="X"),1/4,IF(OR(I47="x",I47="X"),1/3,IF(OR(J47="x",J47="X"),1/2,IF(OR(K47="x",K47="X"),1,IF(OR(L47="x",L47="X"),2,IF(OR(M47="x",M47="X"),3,IF(OR(N47="x",N47="X"),4,IF(OR(O47="x",O47="X"),5,IF(OR(P47="x",P47="X"),6,IF(OR(Q47="x",Q47="X"),7,IF(OR(R47="x",R47="X"),8,IF(OR(S47="x",S47="X"),9,"???")))))))))))))))))</f>
        <v>0.33333333333333331</v>
      </c>
      <c r="Y47" s="86">
        <f>IF( OR(C48="X",C48="x"),1/9,IF(OR(D48="x",D48="X"),1/8,IF(OR(E48="x",E48="X"),1/7,IF(OR(F48="x",F48="X"),1/6,IF(OR(G48="x",G48="X"),1/5,IF(OR(H48="x",H48="X"),1/4,IF(OR(I48="x",I48="X"),1/3,IF(OR(J48="x",J48="X"),1/2,IF(OR(K48="x",K48="X"),1,IF(OR(L48="x",L48="X"),2,IF(OR(M48="x",M48="X"),3,IF(OR(N48="x",N48="X"),4,IF(OR(O48="x",O48="X"),5,IF(OR(P48="x",P48="X"),6,IF(OR(Q48="x",Q48="X"),7,IF(OR(R48="x",R48="X"),8,IF(OR(S48="x",S48="X"),9,"???")))))))))))))))))</f>
        <v>0.5</v>
      </c>
      <c r="Z47" s="139">
        <f>POWER(W47*X47*Y47,1/3)</f>
        <v>0.55032120814910446</v>
      </c>
      <c r="AA47" s="142">
        <v>1</v>
      </c>
      <c r="AB47" s="54"/>
      <c r="AC47" s="54"/>
      <c r="AD47" s="54"/>
    </row>
    <row r="48" spans="1:31" ht="32.4" thickTop="1" thickBot="1">
      <c r="A48" s="93" t="str">
        <f>IF(T48=0,"Marcar una 'x'",IF(T48&gt;1,"Sobran 'x'",""))</f>
        <v/>
      </c>
      <c r="B48" s="2" t="s">
        <v>242</v>
      </c>
      <c r="C48" s="37"/>
      <c r="D48" s="38"/>
      <c r="E48" s="38"/>
      <c r="F48" s="38"/>
      <c r="G48" s="38"/>
      <c r="H48" s="38"/>
      <c r="I48" s="38"/>
      <c r="J48" s="39" t="s">
        <v>1</v>
      </c>
      <c r="K48" s="43"/>
      <c r="L48" s="50"/>
      <c r="M48" s="51"/>
      <c r="N48" s="51"/>
      <c r="O48" s="51"/>
      <c r="P48" s="51"/>
      <c r="Q48" s="51"/>
      <c r="R48" s="51"/>
      <c r="S48" s="52"/>
      <c r="T48" s="136">
        <f>COUNTIF(C48:S48,"x")</f>
        <v>1</v>
      </c>
      <c r="U48" s="6">
        <f>Z48/SUM(Z$47:Z$49)</f>
        <v>0.44342911417503911</v>
      </c>
      <c r="V48" s="121" t="s">
        <v>248</v>
      </c>
      <c r="W48" s="85">
        <f>1/X47</f>
        <v>3</v>
      </c>
      <c r="X48" s="5">
        <v>1</v>
      </c>
      <c r="Y48" s="86">
        <f>IF( OR(C49="X",C49="x"),1/9,IF(OR(D49="x",D49="X"),1/8,IF(OR(E49="x",E49="X"),1/7,IF(OR(F49="x",F49="X"),1/6,IF(OR(G49="x",G49="X"),1/5,IF(OR(H49="x",H49="X"),1/4,IF(OR(I49="x",I49="X"),1/3,IF(OR(J49="x",J49="X"),1/2,IF(OR(K49="x",K49="X"),1,IF(OR(L49="x",L49="X"),2,IF(OR(M49="x",M49="X"),3,IF(OR(N49="x",N49="X"),4,IF(OR(O49="x",O49="X"),5,IF(OR(P49="x",P49="X"),6,IF(OR(Q49="x",Q49="X"),7,IF(OR(R49="x",R49="X"),8,IF(OR(S49="x",S49="X"),9,"???")))))))))))))))))</f>
        <v>1</v>
      </c>
      <c r="Z48" s="139">
        <f>POWER(W48*X48*Y48,1/3)</f>
        <v>1.4422495703074083</v>
      </c>
      <c r="AA48" s="8"/>
      <c r="AB48" s="55"/>
      <c r="AC48" s="54"/>
      <c r="AD48" s="8"/>
      <c r="AE48" s="8" t="s">
        <v>9</v>
      </c>
    </row>
    <row r="49" spans="1:32" ht="32.4" thickTop="1" thickBot="1">
      <c r="A49" s="93" t="str">
        <f>IF(T49=0,"Marcar una 'x'",IF(T49&gt;1,"Sobran 'x'",""))</f>
        <v/>
      </c>
      <c r="B49" s="2" t="s">
        <v>250</v>
      </c>
      <c r="C49" s="37"/>
      <c r="D49" s="38"/>
      <c r="E49" s="38"/>
      <c r="F49" s="38"/>
      <c r="G49" s="38"/>
      <c r="H49" s="38"/>
      <c r="I49" s="38"/>
      <c r="J49" s="39"/>
      <c r="K49" s="43" t="s">
        <v>1</v>
      </c>
      <c r="L49" s="50"/>
      <c r="M49" s="51"/>
      <c r="N49" s="51"/>
      <c r="O49" s="51"/>
      <c r="P49" s="51"/>
      <c r="Q49" s="51"/>
      <c r="R49" s="51"/>
      <c r="S49" s="52"/>
      <c r="T49" s="136">
        <f>COUNTIF(C49:S49,"x")</f>
        <v>1</v>
      </c>
      <c r="U49" s="6">
        <f>Z49/SUM(Z$47:Z$49)</f>
        <v>0.38737101163863602</v>
      </c>
      <c r="V49" s="121" t="s">
        <v>243</v>
      </c>
      <c r="W49" s="85">
        <f>1/Y47</f>
        <v>2</v>
      </c>
      <c r="X49" s="5">
        <f>1/Y48</f>
        <v>1</v>
      </c>
      <c r="Y49" s="86">
        <v>1</v>
      </c>
      <c r="Z49" s="139">
        <f>POWER(W49*X49*Y49,1/3)</f>
        <v>1.2599210498948732</v>
      </c>
      <c r="AA49" s="8"/>
      <c r="AB49" s="54"/>
      <c r="AC49" s="54"/>
      <c r="AD49" s="8" t="s">
        <v>10</v>
      </c>
      <c r="AE49" s="8" t="s">
        <v>11</v>
      </c>
    </row>
    <row r="50" spans="1:32" ht="26.4" thickTop="1">
      <c r="A50" s="54"/>
      <c r="B50" s="10"/>
      <c r="C50" s="11"/>
      <c r="D50" s="11"/>
      <c r="E50" s="11"/>
      <c r="F50" s="11"/>
      <c r="G50" s="11"/>
      <c r="H50" s="11"/>
      <c r="I50" s="11"/>
      <c r="J50" s="11"/>
      <c r="K50" s="12"/>
      <c r="L50" s="12"/>
      <c r="M50" s="11"/>
      <c r="N50" s="11"/>
      <c r="O50" s="11"/>
      <c r="P50" s="11"/>
      <c r="Q50" s="11"/>
      <c r="R50" s="11"/>
      <c r="S50" s="11"/>
      <c r="T50" s="54"/>
      <c r="U50" s="9" t="s">
        <v>179</v>
      </c>
      <c r="V50" s="65">
        <f>Z52/0.58</f>
        <v>1.5771299387612459E-2</v>
      </c>
      <c r="W50" s="141">
        <f>SUM(W47:W49)</f>
        <v>6</v>
      </c>
      <c r="X50" s="141">
        <f>SUM(X47:X49)</f>
        <v>2.333333333333333</v>
      </c>
      <c r="Y50" s="141">
        <f>SUM(Y47:Y49)</f>
        <v>2.5</v>
      </c>
      <c r="Z50" s="8"/>
      <c r="AA50" s="140"/>
      <c r="AB50" s="54"/>
      <c r="AC50" s="54"/>
      <c r="AD50" s="8">
        <v>1</v>
      </c>
      <c r="AE50" s="8">
        <v>0</v>
      </c>
    </row>
    <row r="51" spans="1:32" ht="31.95" customHeight="1">
      <c r="A51" s="54"/>
      <c r="B51" s="10"/>
      <c r="C51" s="11"/>
      <c r="D51" s="11"/>
      <c r="E51" s="11"/>
      <c r="F51" s="11"/>
      <c r="G51" s="11"/>
      <c r="H51" s="11"/>
      <c r="I51" s="11"/>
      <c r="J51" s="11"/>
      <c r="K51" s="12"/>
      <c r="L51" s="12"/>
      <c r="M51" s="11"/>
      <c r="N51" s="11"/>
      <c r="O51" s="11"/>
      <c r="P51" s="11"/>
      <c r="Q51" s="11"/>
      <c r="R51" s="11"/>
      <c r="S51" s="11"/>
      <c r="T51" s="54"/>
      <c r="U51" s="287" t="s">
        <v>226</v>
      </c>
      <c r="V51" s="287"/>
      <c r="W51" s="8">
        <f>W50*U47</f>
        <v>1.0151992451179497</v>
      </c>
      <c r="X51" s="8">
        <f>X50*U48</f>
        <v>1.0346679330750912</v>
      </c>
      <c r="Y51" s="8">
        <f>Y50*U49</f>
        <v>0.96842752909659002</v>
      </c>
      <c r="Z51" s="138">
        <f>SUM(W51:Y51)</f>
        <v>3.0182947072896305</v>
      </c>
      <c r="AA51" s="139"/>
      <c r="AB51" s="54"/>
      <c r="AC51" s="54"/>
      <c r="AD51" s="8">
        <v>2</v>
      </c>
      <c r="AE51" s="8">
        <v>0</v>
      </c>
    </row>
    <row r="52" spans="1:32" ht="25.8">
      <c r="A52" s="54"/>
      <c r="B52" s="10"/>
      <c r="C52" s="11"/>
      <c r="D52" s="11"/>
      <c r="E52" s="11"/>
      <c r="F52" s="11"/>
      <c r="G52" s="11"/>
      <c r="H52" s="11"/>
      <c r="I52" s="11"/>
      <c r="J52" s="11"/>
      <c r="K52" s="12"/>
      <c r="L52" s="12"/>
      <c r="M52" s="11"/>
      <c r="N52" s="11"/>
      <c r="O52" s="11"/>
      <c r="P52" s="11"/>
      <c r="Q52" s="11"/>
      <c r="R52" s="11"/>
      <c r="S52" s="11"/>
      <c r="T52" s="54"/>
      <c r="U52" s="287"/>
      <c r="V52" s="287"/>
      <c r="W52" s="8"/>
      <c r="X52" s="8"/>
      <c r="Y52" s="8"/>
      <c r="Z52" s="8">
        <f>(Z51-3)/2</f>
        <v>9.1473536448152259E-3</v>
      </c>
      <c r="AA52" s="139"/>
      <c r="AB52" s="54"/>
      <c r="AC52" s="56"/>
      <c r="AD52" s="54"/>
      <c r="AE52" s="8">
        <v>3</v>
      </c>
      <c r="AF52" s="8">
        <v>0.57999999999999996</v>
      </c>
    </row>
    <row r="53" spans="1:32" s="54" customFormat="1" ht="16.2" customHeight="1">
      <c r="B53" s="91"/>
      <c r="C53" s="272" t="s">
        <v>170</v>
      </c>
      <c r="D53" s="272"/>
      <c r="E53" s="272"/>
      <c r="F53" s="272"/>
      <c r="G53" s="272"/>
      <c r="H53" s="272"/>
      <c r="I53" s="272"/>
      <c r="J53" s="272"/>
      <c r="K53" s="272"/>
      <c r="L53" s="272"/>
      <c r="M53" s="272"/>
      <c r="N53" s="272"/>
      <c r="O53" s="272"/>
      <c r="P53" s="272"/>
      <c r="Q53" s="272"/>
      <c r="R53" s="272"/>
      <c r="S53" s="272"/>
      <c r="T53" s="55"/>
      <c r="U53" s="58"/>
      <c r="AB53" s="5"/>
      <c r="AC53" s="56"/>
      <c r="AE53" s="62"/>
    </row>
    <row r="54" spans="1:32" s="54" customFormat="1" ht="24" thickBot="1">
      <c r="B54" s="92"/>
      <c r="C54" s="284" t="s">
        <v>178</v>
      </c>
      <c r="D54" s="285"/>
      <c r="E54" s="285"/>
      <c r="F54" s="285"/>
      <c r="G54" s="285"/>
      <c r="H54" s="285"/>
      <c r="I54" s="285"/>
      <c r="J54" s="286"/>
      <c r="K54" s="40" t="s">
        <v>171</v>
      </c>
      <c r="L54" s="281" t="s">
        <v>177</v>
      </c>
      <c r="M54" s="282"/>
      <c r="N54" s="282"/>
      <c r="O54" s="282"/>
      <c r="P54" s="282"/>
      <c r="Q54" s="282"/>
      <c r="R54" s="282"/>
      <c r="S54" s="283"/>
      <c r="T54" s="55"/>
      <c r="AB54" s="5"/>
      <c r="AC54" s="56"/>
      <c r="AE54" s="62"/>
    </row>
    <row r="55" spans="1:32" s="54" customFormat="1" ht="48" thickTop="1" thickBot="1">
      <c r="B55" s="94" t="s">
        <v>221</v>
      </c>
      <c r="C55" s="31" t="s">
        <v>175</v>
      </c>
      <c r="D55" s="32"/>
      <c r="E55" s="32" t="s">
        <v>172</v>
      </c>
      <c r="F55" s="32"/>
      <c r="G55" s="32" t="s">
        <v>173</v>
      </c>
      <c r="H55" s="32"/>
      <c r="I55" s="32" t="s">
        <v>174</v>
      </c>
      <c r="J55" s="33"/>
      <c r="K55" s="41" t="s">
        <v>176</v>
      </c>
      <c r="L55" s="44"/>
      <c r="M55" s="45" t="s">
        <v>174</v>
      </c>
      <c r="N55" s="45"/>
      <c r="O55" s="45" t="s">
        <v>173</v>
      </c>
      <c r="P55" s="45"/>
      <c r="Q55" s="45" t="s">
        <v>172</v>
      </c>
      <c r="R55" s="45"/>
      <c r="S55" s="46" t="s">
        <v>175</v>
      </c>
      <c r="T55" s="55"/>
      <c r="U55" s="119"/>
      <c r="V55" s="124" t="s">
        <v>221</v>
      </c>
      <c r="W55" s="122" t="s">
        <v>230</v>
      </c>
      <c r="X55" s="122" t="s">
        <v>214</v>
      </c>
      <c r="Y55" s="122" t="s">
        <v>227</v>
      </c>
      <c r="Z55" s="122" t="s">
        <v>228</v>
      </c>
      <c r="AA55" s="61"/>
    </row>
    <row r="56" spans="1:32" s="54" customFormat="1" ht="48" thickTop="1" thickBot="1">
      <c r="A56" s="93" t="str">
        <f t="shared" ref="A56:A61" si="2">IF(T56=0,"Marcar una 'x'",IF(T56&gt;1,"Sobran 'x'",""))</f>
        <v/>
      </c>
      <c r="B56" s="3" t="s">
        <v>231</v>
      </c>
      <c r="C56" s="34"/>
      <c r="D56" s="35"/>
      <c r="E56" s="35"/>
      <c r="F56" s="35"/>
      <c r="G56" s="35"/>
      <c r="H56" s="35"/>
      <c r="I56" s="35" t="s">
        <v>1</v>
      </c>
      <c r="J56" s="36"/>
      <c r="K56" s="42"/>
      <c r="L56" s="47"/>
      <c r="M56" s="48"/>
      <c r="N56" s="48"/>
      <c r="O56" s="48"/>
      <c r="P56" s="48"/>
      <c r="Q56" s="48"/>
      <c r="R56" s="48"/>
      <c r="S56" s="49"/>
      <c r="T56" s="136">
        <f t="shared" ref="T56:T61" si="3">COUNTIF(C56:S56,"x")</f>
        <v>1</v>
      </c>
      <c r="U56" s="6">
        <f>AA56/SUM(AA$56:AA$59)</f>
        <v>0.16458440786731007</v>
      </c>
      <c r="V56" s="123" t="s">
        <v>230</v>
      </c>
      <c r="W56" s="85">
        <v>1</v>
      </c>
      <c r="X56" s="5">
        <f>IF( OR(C56="X",C56="x"),1/9,IF(OR(D56="x",D56="X"),1/8,IF(OR(E56="x",E56="X"),1/7,IF(OR(F56="x",F56="X"),1/6,IF(OR(G56="x",G56="X"),1/5,IF(OR(H56="x",H56="X"),1/4,IF(OR(I56="x",I56="X"),1/3,IF(OR(J56="x",J56="X"),1/2,IF(OR(K56="x",K56="X"),1,IF(OR(L56="x",L56="X"),2,IF(OR(M56="x",M56="X"),3,IF(OR(N56="x",N56="X"),4,IF(OR(O56="x",O56="X"),5,IF(OR(P56="x",P56="X"),6,IF(OR(Q56="x",Q56="X"),7,IF(OR(R56="x",R56="X"),8,IF(OR(S56="x",S56="X"),9,"???")))))))))))))))))</f>
        <v>0.33333333333333331</v>
      </c>
      <c r="Y56" s="5">
        <f>IF( OR(C57="X",C57="x"),1/9,IF(OR(D57="x",D57="X"),1/8,IF(OR(E57="x",E57="X"),1/7,IF(OR(F57="x",F57="X"),1/6,IF(OR(G57="x",G57="X"),1/5,IF(OR(H57="x",H57="X"),1/4,IF(OR(I57="x",I57="X"),1/3,IF(OR(J57="x",J57="X"),1/2,IF(OR(K57="x",K57="X"),1,IF(OR(L57="x",L57="X"),2,IF(OR(M57="x",M57="X"),3,IF(OR(N57="x",N57="X"),4,IF(OR(O57="x",O57="X"),5,IF(OR(P57="x",P57="X"),6,IF(OR(Q57="x",Q57="X"),7,IF(OR(R57="x",R57="X"),8,IF(OR(S57="x",S57="X"),9,"???")))))))))))))))))</f>
        <v>1</v>
      </c>
      <c r="Z56" s="86">
        <f>IF( OR(C58="X",C58="x"),1/9,IF(OR(D58="x",D58="X"),1/8,IF(OR(E58="x",E58="X"),1/7,IF(OR(F58="x",F58="X"),1/6,IF(OR(G58="x",G58="X"),1/5,IF(OR(H58="x",H58="X"),1/4,IF(OR(I58="x",I58="X"),1/3,IF(OR(J58="x",J58="X"),1/2,IF(OR(K58="x",K58="X"),1,IF(OR(L58="x",L58="X"),2,IF(OR(M58="x",M58="X"),3,IF(OR(N58="x",N58="X"),4,IF(OR(O58="x",O58="X"),5,IF(OR(P58="x",P58="X"),6,IF(OR(Q58="x",Q58="X"),7,IF(OR(R58="x",R58="X"),8,IF(OR(S58="x",S58="X"),9,"???")))))))))))))))))</f>
        <v>1</v>
      </c>
      <c r="AA56" s="139">
        <f>POWER(W56*X56*Y56*Z56,1/4)</f>
        <v>0.75983568565159254</v>
      </c>
      <c r="AB56" s="8"/>
      <c r="AC56" s="159" t="s">
        <v>237</v>
      </c>
      <c r="AD56" s="8"/>
    </row>
    <row r="57" spans="1:32" s="54" customFormat="1" ht="44.4" thickTop="1" thickBot="1">
      <c r="A57" s="93" t="str">
        <f t="shared" si="2"/>
        <v/>
      </c>
      <c r="B57" s="2" t="s">
        <v>232</v>
      </c>
      <c r="C57" s="37"/>
      <c r="D57" s="38"/>
      <c r="E57" s="38"/>
      <c r="F57" s="38"/>
      <c r="G57" s="38"/>
      <c r="H57" s="38"/>
      <c r="I57" s="38"/>
      <c r="J57" s="39"/>
      <c r="K57" s="43" t="s">
        <v>1</v>
      </c>
      <c r="L57" s="50"/>
      <c r="M57" s="51"/>
      <c r="N57" s="51"/>
      <c r="O57" s="51"/>
      <c r="P57" s="51"/>
      <c r="Q57" s="51"/>
      <c r="R57" s="51"/>
      <c r="S57" s="52"/>
      <c r="T57" s="136">
        <f t="shared" si="3"/>
        <v>1</v>
      </c>
      <c r="U57" s="6">
        <f>AA57/SUM(AA$56:AA$59)</f>
        <v>0.49375322360193025</v>
      </c>
      <c r="V57" s="121" t="s">
        <v>214</v>
      </c>
      <c r="W57" s="85">
        <f>1/X56</f>
        <v>3</v>
      </c>
      <c r="X57" s="5">
        <v>1</v>
      </c>
      <c r="Y57" s="5">
        <f>IF( OR(C59="X",C59="x"),1/9,IF(OR(D59="x",D59="X"),1/8,IF(OR(E59="x",E59="X"),1/7,IF(OR(F59="x",F59="X"),1/6,IF(OR(G59="x",G59="X"),1/5,IF(OR(H59="x",H59="X"),1/4,IF(OR(I59="x",I59="X"),1/3,IF(OR(J59="x",J59="X"),1/2,IF(OR(K59="x",K59="X"),1,IF(OR(L59="x",L59="X"),2,IF(OR(M59="x",M59="X"),3,IF(OR(N59="x",N59="X"),4,IF(OR(O59="x",O59="X"),5,IF(OR(P59="x",P59="X"),6,IF(OR(Q59="x",Q59="X"),7,IF(OR(R59="x",R59="X"),8,IF(OR(S59="x",S59="X"),9,"???")))))))))))))))))</f>
        <v>3</v>
      </c>
      <c r="Z57" s="86">
        <f>IF( OR(C60="X",C60="x"),1/9,IF(OR(D60="x",D60="X"),1/8,IF(OR(E60="x",E60="X"),1/7,IF(OR(F60="x",F60="X"),1/6,IF(OR(G60="x",G60="X"),1/5,IF(OR(H60="x",H60="X"),1/4,IF(OR(I60="x",I60="X"),1/3,IF(OR(J60="x",J60="X"),1/2,IF(OR(K60="x",K60="X"),1,IF(OR(L60="x",L60="X"),2,IF(OR(M60="x",M60="X"),3,IF(OR(N60="x",N60="X"),4,IF(OR(O60="x",O60="X"),5,IF(OR(P60="x",P60="X"),6,IF(OR(Q60="x",Q60="X"),7,IF(OR(R60="x",R60="X"),8,IF(OR(S60="x",S60="X"),9,"???")))))))))))))))))</f>
        <v>3</v>
      </c>
      <c r="AA57" s="139">
        <f>POWER(W57*X57*Y57*Z57,1/4)</f>
        <v>2.2795070569547775</v>
      </c>
      <c r="AB57" s="8"/>
      <c r="AC57" s="160">
        <v>1</v>
      </c>
      <c r="AD57" s="8"/>
    </row>
    <row r="58" spans="1:32" s="54" customFormat="1" ht="49.95" customHeight="1" thickTop="1" thickBot="1">
      <c r="A58" s="93" t="str">
        <f t="shared" si="2"/>
        <v/>
      </c>
      <c r="B58" s="2" t="s">
        <v>233</v>
      </c>
      <c r="C58" s="37"/>
      <c r="D58" s="38"/>
      <c r="E58" s="38"/>
      <c r="F58" s="38"/>
      <c r="G58" s="38"/>
      <c r="H58" s="38"/>
      <c r="I58" s="38"/>
      <c r="J58" s="39"/>
      <c r="K58" s="43" t="s">
        <v>1</v>
      </c>
      <c r="L58" s="50"/>
      <c r="M58" s="51"/>
      <c r="N58" s="51"/>
      <c r="O58" s="51"/>
      <c r="P58" s="51"/>
      <c r="Q58" s="51"/>
      <c r="R58" s="51"/>
      <c r="S58" s="52"/>
      <c r="T58" s="136">
        <f t="shared" si="3"/>
        <v>1</v>
      </c>
      <c r="U58" s="6">
        <f>AA58/SUM(AA$56:AA$59)</f>
        <v>0.21660526213134054</v>
      </c>
      <c r="V58" s="121" t="s">
        <v>227</v>
      </c>
      <c r="W58" s="85">
        <f>1/Y56</f>
        <v>1</v>
      </c>
      <c r="X58" s="5">
        <f>1/Y57</f>
        <v>0.33333333333333331</v>
      </c>
      <c r="Y58" s="5">
        <v>1</v>
      </c>
      <c r="Z58" s="86">
        <f>IF( OR(C61="X",C61="x"),1/9,IF(OR(D61="x",D61="X"),1/8,IF(OR(E61="x",E61="X"),1/7,IF(OR(F61="x",F61="X"),1/6,IF(OR(G61="x",G61="X"),1/5,IF(OR(H61="x",H61="X"),1/4,IF(OR(I61="x",I61="X"),1/3,IF(OR(J61="x",J61="X"),1/2,IF(OR(K61="x",K61="X"),1,IF(OR(L61="x",L61="X"),2,IF(OR(M61="x",M61="X"),3,IF(OR(N61="x",N61="X"),4,IF(OR(O61="x",O61="X"),5,IF(OR(P61="x",P61="X"),6,IF(OR(Q61="x",Q61="X"),7,IF(OR(R61="x",R61="X"),8,IF(OR(S61="x",S61="X"),9,"???")))))))))))))))))</f>
        <v>3</v>
      </c>
      <c r="AA58" s="139">
        <f>POWER(W58*X58*Y58*Z58,1/4)</f>
        <v>1</v>
      </c>
      <c r="AB58" s="8"/>
      <c r="AC58" s="8"/>
      <c r="AD58" s="8"/>
    </row>
    <row r="59" spans="1:32" s="54" customFormat="1" ht="49.95" customHeight="1" thickTop="1">
      <c r="A59" s="93" t="str">
        <f t="shared" si="2"/>
        <v/>
      </c>
      <c r="B59" s="2" t="s">
        <v>235</v>
      </c>
      <c r="C59" s="37"/>
      <c r="D59" s="38"/>
      <c r="E59" s="38"/>
      <c r="F59" s="38"/>
      <c r="G59" s="38"/>
      <c r="H59" s="38"/>
      <c r="I59" s="38"/>
      <c r="J59" s="39"/>
      <c r="K59" s="43"/>
      <c r="L59" s="50"/>
      <c r="M59" s="51" t="s">
        <v>1</v>
      </c>
      <c r="N59" s="51"/>
      <c r="O59" s="51"/>
      <c r="P59" s="51"/>
      <c r="Q59" s="51"/>
      <c r="R59" s="51"/>
      <c r="S59" s="52"/>
      <c r="T59" s="136">
        <f t="shared" si="3"/>
        <v>1</v>
      </c>
      <c r="U59" s="6">
        <f>AA59/SUM(AA$56:AA$59)</f>
        <v>0.12505710639941892</v>
      </c>
      <c r="V59" s="63" t="s">
        <v>228</v>
      </c>
      <c r="W59" s="85">
        <f>1/Z56</f>
        <v>1</v>
      </c>
      <c r="X59" s="5">
        <f>1/Z57</f>
        <v>0.33333333333333331</v>
      </c>
      <c r="Y59" s="5">
        <f>1/Z58</f>
        <v>0.33333333333333331</v>
      </c>
      <c r="Z59" s="86">
        <v>1</v>
      </c>
      <c r="AA59" s="139">
        <f>POWER(W59*X59*Y59*Z59,1/4)</f>
        <v>0.57735026918962573</v>
      </c>
      <c r="AB59" s="8"/>
      <c r="AC59" s="8"/>
      <c r="AD59" s="8"/>
    </row>
    <row r="60" spans="1:32" s="54" customFormat="1" ht="49.95" customHeight="1">
      <c r="A60" s="93" t="str">
        <f t="shared" si="2"/>
        <v/>
      </c>
      <c r="B60" s="2" t="s">
        <v>234</v>
      </c>
      <c r="C60" s="37"/>
      <c r="D60" s="38"/>
      <c r="E60" s="38"/>
      <c r="F60" s="38"/>
      <c r="G60" s="38"/>
      <c r="H60" s="38"/>
      <c r="I60" s="38"/>
      <c r="J60" s="39"/>
      <c r="K60" s="43"/>
      <c r="L60" s="50"/>
      <c r="M60" s="51" t="s">
        <v>1</v>
      </c>
      <c r="N60" s="51"/>
      <c r="O60" s="51"/>
      <c r="P60" s="51"/>
      <c r="Q60" s="51"/>
      <c r="R60" s="51"/>
      <c r="S60" s="52"/>
      <c r="T60" s="136">
        <f t="shared" si="3"/>
        <v>1</v>
      </c>
      <c r="U60" s="9" t="s">
        <v>179</v>
      </c>
      <c r="V60" s="65">
        <f>AA62/0.9</f>
        <v>4.8406596408724231E-2</v>
      </c>
      <c r="W60" s="141">
        <f>SUM(W56:W59)</f>
        <v>6</v>
      </c>
      <c r="X60" s="141">
        <f>SUM(X56:X59)</f>
        <v>1.9999999999999998</v>
      </c>
      <c r="Y60" s="141">
        <f>SUM(Y56:Y59)</f>
        <v>5.333333333333333</v>
      </c>
      <c r="Z60" s="141">
        <f>SUM(Z56:Z59)</f>
        <v>8</v>
      </c>
      <c r="AA60" s="8"/>
      <c r="AB60" s="140"/>
      <c r="AC60" s="8"/>
      <c r="AD60" s="8"/>
    </row>
    <row r="61" spans="1:32" s="54" customFormat="1" ht="31.2">
      <c r="A61" s="93" t="str">
        <f t="shared" si="2"/>
        <v/>
      </c>
      <c r="B61" s="2" t="s">
        <v>236</v>
      </c>
      <c r="C61" s="37"/>
      <c r="D61" s="38"/>
      <c r="E61" s="38"/>
      <c r="F61" s="38"/>
      <c r="G61" s="38"/>
      <c r="H61" s="38"/>
      <c r="I61" s="38"/>
      <c r="J61" s="39"/>
      <c r="K61" s="43"/>
      <c r="L61" s="50"/>
      <c r="M61" s="51" t="s">
        <v>1</v>
      </c>
      <c r="N61" s="51"/>
      <c r="O61" s="51"/>
      <c r="P61" s="51"/>
      <c r="Q61" s="51"/>
      <c r="R61" s="51"/>
      <c r="S61" s="52"/>
      <c r="T61" s="136">
        <f t="shared" si="3"/>
        <v>1</v>
      </c>
      <c r="U61" s="287" t="s">
        <v>226</v>
      </c>
      <c r="V61" s="287"/>
      <c r="W61" s="8">
        <f>W60*U56</f>
        <v>0.98750644720386038</v>
      </c>
      <c r="X61" s="8">
        <f>X60*U57</f>
        <v>0.98750644720386038</v>
      </c>
      <c r="Y61" s="8">
        <f>Y60*U58</f>
        <v>1.1552280647004829</v>
      </c>
      <c r="Z61" s="8">
        <f>Z60*U59</f>
        <v>1.0004568511953513</v>
      </c>
      <c r="AA61" s="138">
        <f>SUM(W61:Z61)</f>
        <v>4.1306978103035554</v>
      </c>
      <c r="AB61" s="139"/>
      <c r="AC61" s="8"/>
      <c r="AD61" s="138"/>
    </row>
    <row r="62" spans="1:32">
      <c r="U62" s="287"/>
      <c r="V62" s="287"/>
      <c r="W62" s="8"/>
      <c r="X62" s="8"/>
      <c r="Y62" s="8"/>
      <c r="Z62" s="8"/>
      <c r="AA62" s="8">
        <f>(AA61-4)/3</f>
        <v>4.3565936767851809E-2</v>
      </c>
      <c r="AB62" s="139"/>
      <c r="AC62" s="8"/>
      <c r="AD62" s="8"/>
      <c r="AE62" s="13"/>
    </row>
    <row r="63" spans="1:32">
      <c r="U63" s="13"/>
      <c r="V63" s="13"/>
      <c r="W63" s="13"/>
      <c r="X63" s="13"/>
      <c r="Y63" s="13"/>
      <c r="Z63" s="13"/>
      <c r="AA63" s="54"/>
      <c r="AB63" s="54"/>
      <c r="AC63" s="13"/>
      <c r="AD63" s="13"/>
    </row>
    <row r="64" spans="1:32">
      <c r="AA64" s="54"/>
      <c r="AB64" s="13"/>
      <c r="AC64" s="13"/>
      <c r="AD64" s="13"/>
    </row>
    <row r="65" spans="27:28">
      <c r="AA65" s="54"/>
      <c r="AB65" s="13"/>
    </row>
    <row r="66" spans="27:28">
      <c r="AA66" s="13"/>
    </row>
    <row r="67" spans="27:28">
      <c r="AA67" s="13"/>
    </row>
  </sheetData>
  <sheetProtection selectLockedCells="1"/>
  <mergeCells count="16">
    <mergeCell ref="U61:V62"/>
    <mergeCell ref="U29:V30"/>
    <mergeCell ref="U51:V52"/>
    <mergeCell ref="C53:S53"/>
    <mergeCell ref="C54:J54"/>
    <mergeCell ref="L54:S54"/>
    <mergeCell ref="C45:J45"/>
    <mergeCell ref="L45:S45"/>
    <mergeCell ref="U41:V42"/>
    <mergeCell ref="C20:S20"/>
    <mergeCell ref="C34:S34"/>
    <mergeCell ref="C44:S44"/>
    <mergeCell ref="L21:S21"/>
    <mergeCell ref="C21:J21"/>
    <mergeCell ref="C35:J35"/>
    <mergeCell ref="L35:S35"/>
  </mergeCells>
  <conditionalFormatting sqref="U37:U39">
    <cfRule type="dataBar" priority="17">
      <dataBar>
        <cfvo type="num" val="0"/>
        <cfvo type="num" val="1"/>
        <color theme="9"/>
      </dataBar>
      <extLst>
        <ext xmlns:x14="http://schemas.microsoft.com/office/spreadsheetml/2009/9/main" uri="{B025F937-C7B1-47D3-B67F-A62EFF666E3E}">
          <x14:id>{A2DAE918-B477-DF4C-821E-513895FA89F2}</x14:id>
        </ext>
      </extLst>
    </cfRule>
  </conditionalFormatting>
  <conditionalFormatting sqref="U47:U49">
    <cfRule type="dataBar" priority="14">
      <dataBar>
        <cfvo type="num" val="0"/>
        <cfvo type="num" val="1"/>
        <color theme="9"/>
      </dataBar>
      <extLst>
        <ext xmlns:x14="http://schemas.microsoft.com/office/spreadsheetml/2009/9/main" uri="{B025F937-C7B1-47D3-B67F-A62EFF666E3E}">
          <x14:id>{7E1440C7-F615-3246-AE81-AD262B0E732D}</x14:id>
        </ext>
      </extLst>
    </cfRule>
  </conditionalFormatting>
  <conditionalFormatting sqref="U23:U27">
    <cfRule type="dataBar" priority="13">
      <dataBar>
        <cfvo type="num" val="0"/>
        <cfvo type="num" val="1"/>
        <color theme="9"/>
      </dataBar>
      <extLst>
        <ext xmlns:x14="http://schemas.microsoft.com/office/spreadsheetml/2009/9/main" uri="{B025F937-C7B1-47D3-B67F-A62EFF666E3E}">
          <x14:id>{58B2F785-4E37-3449-80F0-D6297943C204}</x14:id>
        </ext>
      </extLst>
    </cfRule>
  </conditionalFormatting>
  <conditionalFormatting sqref="V28">
    <cfRule type="cellIs" dxfId="28" priority="7" operator="greaterThan">
      <formula>0.1</formula>
    </cfRule>
  </conditionalFormatting>
  <conditionalFormatting sqref="V50">
    <cfRule type="cellIs" dxfId="27" priority="6" operator="greaterThan">
      <formula>0.1</formula>
    </cfRule>
  </conditionalFormatting>
  <conditionalFormatting sqref="U56:U59">
    <cfRule type="dataBar" priority="5">
      <dataBar>
        <cfvo type="num" val="0"/>
        <cfvo type="num" val="1"/>
        <color theme="9"/>
      </dataBar>
      <extLst>
        <ext xmlns:x14="http://schemas.microsoft.com/office/spreadsheetml/2009/9/main" uri="{B025F937-C7B1-47D3-B67F-A62EFF666E3E}">
          <x14:id>{28964DDD-0081-3441-9A61-DA5E9FE95FB4}</x14:id>
        </ext>
      </extLst>
    </cfRule>
  </conditionalFormatting>
  <conditionalFormatting sqref="V60">
    <cfRule type="cellIs" dxfId="26" priority="4" operator="greaterThan">
      <formula>0.1</formula>
    </cfRule>
  </conditionalFormatting>
  <conditionalFormatting sqref="V40">
    <cfRule type="cellIs" dxfId="25" priority="1" operator="greaterThan">
      <formula>0.1</formula>
    </cfRule>
  </conditionalFormatting>
  <pageMargins left="0.70866141732283472" right="0.70866141732283472" top="0.74803149606299213" bottom="0.74803149606299213" header="0.31496062992125984" footer="0.31496062992125984"/>
  <pageSetup paperSize="9" scale="40" orientation="landscape" horizontalDpi="4294967292" verticalDpi="4294967292" r:id="rId1"/>
  <drawing r:id="rId2"/>
  <extLst>
    <ext xmlns:x14="http://schemas.microsoft.com/office/spreadsheetml/2009/9/main" uri="{78C0D931-6437-407d-A8EE-F0AAD7539E65}">
      <x14:conditionalFormattings>
        <x14:conditionalFormatting xmlns:xm="http://schemas.microsoft.com/office/excel/2006/main">
          <x14:cfRule type="dataBar" id="{A2DAE918-B477-DF4C-821E-513895FA89F2}">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U37:U39</xm:sqref>
        </x14:conditionalFormatting>
        <x14:conditionalFormatting xmlns:xm="http://schemas.microsoft.com/office/excel/2006/main">
          <x14:cfRule type="dataBar" id="{7E1440C7-F615-3246-AE81-AD262B0E732D}">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U47:U49</xm:sqref>
        </x14:conditionalFormatting>
        <x14:conditionalFormatting xmlns:xm="http://schemas.microsoft.com/office/excel/2006/main">
          <x14:cfRule type="dataBar" id="{58B2F785-4E37-3449-80F0-D6297943C204}">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U23:U27</xm:sqref>
        </x14:conditionalFormatting>
        <x14:conditionalFormatting xmlns:xm="http://schemas.microsoft.com/office/excel/2006/main">
          <x14:cfRule type="dataBar" id="{28964DDD-0081-3441-9A61-DA5E9FE95FB4}">
            <x14:dataBar minLength="0" maxLength="100" border="1" direction="rightToLeft" negativeBarBorderColorSameAsPositive="0">
              <x14:cfvo type="num">
                <xm:f>0</xm:f>
              </x14:cfvo>
              <x14:cfvo type="num">
                <xm:f>1</xm:f>
              </x14:cfvo>
              <x14:borderColor theme="9" tint="-0.499984740745262"/>
              <x14:negativeFillColor rgb="FFFF0000"/>
              <x14:negativeBorderColor rgb="FFFF0000"/>
              <x14:axisColor rgb="FF000000"/>
            </x14:dataBar>
          </x14:cfRule>
          <xm:sqref>U56:U59</xm:sqref>
        </x14:conditionalFormatting>
      </x14:conditionalFormatting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A1:U157"/>
  <sheetViews>
    <sheetView showGridLines="0" zoomScale="80" zoomScaleNormal="80" workbookViewId="0">
      <pane xSplit="3" ySplit="3" topLeftCell="D4" activePane="bottomRight" state="frozen"/>
      <selection pane="topRight" activeCell="D1" sqref="D1"/>
      <selection pane="bottomLeft" activeCell="A3" sqref="A3"/>
      <selection pane="bottomRight" sqref="A1:C2"/>
    </sheetView>
  </sheetViews>
  <sheetFormatPr baseColWidth="10" defaultRowHeight="15.6"/>
  <cols>
    <col min="1" max="1" width="18.69921875" customWidth="1"/>
    <col min="2" max="2" width="20" bestFit="1" customWidth="1"/>
    <col min="3" max="3" width="29.19921875" bestFit="1" customWidth="1"/>
    <col min="4" max="4" width="13.19921875" customWidth="1"/>
    <col min="5" max="6" width="10.19921875" customWidth="1"/>
    <col min="7" max="7" width="11.5" customWidth="1"/>
    <col min="8" max="8" width="12.69921875" customWidth="1"/>
    <col min="9" max="9" width="10.69921875" customWidth="1"/>
    <col min="10" max="10" width="12.69921875" customWidth="1"/>
    <col min="11" max="11" width="19.5" customWidth="1"/>
    <col min="12" max="12" width="14.69921875" customWidth="1"/>
    <col min="13" max="14" width="12.69921875" customWidth="1"/>
    <col min="15" max="15" width="13.69921875" customWidth="1"/>
    <col min="16" max="17" width="12.69921875" customWidth="1"/>
    <col min="18" max="18" width="11.69921875" customWidth="1"/>
    <col min="19" max="19" width="12.19921875" customWidth="1"/>
    <col min="20" max="20" width="12" customWidth="1"/>
    <col min="21" max="21" width="17.69921875" customWidth="1"/>
    <col min="23" max="23" width="11.19921875" bestFit="1" customWidth="1"/>
  </cols>
  <sheetData>
    <row r="1" spans="1:21" ht="31.95" customHeight="1" thickBot="1">
      <c r="A1" s="295" t="s">
        <v>180</v>
      </c>
      <c r="B1" s="295"/>
      <c r="C1" s="295"/>
    </row>
    <row r="2" spans="1:21" s="127" customFormat="1" ht="34.200000000000003" customHeight="1" thickTop="1" thickBot="1">
      <c r="A2" s="296"/>
      <c r="B2" s="296"/>
      <c r="C2" s="296"/>
      <c r="D2" s="292" t="s">
        <v>2</v>
      </c>
      <c r="E2" s="293"/>
      <c r="F2" s="294"/>
      <c r="G2" s="129" t="s">
        <v>213</v>
      </c>
      <c r="H2" s="288" t="s">
        <v>4</v>
      </c>
      <c r="I2" s="289"/>
      <c r="J2" s="289"/>
      <c r="K2" s="128" t="s">
        <v>266</v>
      </c>
      <c r="L2" s="290" t="s">
        <v>221</v>
      </c>
      <c r="M2" s="291"/>
      <c r="N2" s="291"/>
      <c r="O2" s="291"/>
    </row>
    <row r="3" spans="1:21" s="15" customFormat="1" ht="48" thickTop="1" thickBot="1">
      <c r="A3" s="154" t="s">
        <v>169</v>
      </c>
      <c r="B3" s="99" t="s">
        <v>14</v>
      </c>
      <c r="C3" s="100" t="s">
        <v>15</v>
      </c>
      <c r="D3" s="150" t="s">
        <v>245</v>
      </c>
      <c r="E3" s="151" t="s">
        <v>13</v>
      </c>
      <c r="F3" s="165" t="s">
        <v>239</v>
      </c>
      <c r="G3" s="143" t="s">
        <v>215</v>
      </c>
      <c r="H3" s="150" t="s">
        <v>165</v>
      </c>
      <c r="I3" s="214" t="s">
        <v>248</v>
      </c>
      <c r="J3" s="151" t="s">
        <v>240</v>
      </c>
      <c r="K3" s="176" t="s">
        <v>251</v>
      </c>
      <c r="L3" s="150" t="s">
        <v>212</v>
      </c>
      <c r="M3" s="214" t="s">
        <v>214</v>
      </c>
      <c r="N3" s="214" t="s">
        <v>227</v>
      </c>
      <c r="O3" s="151" t="s">
        <v>228</v>
      </c>
      <c r="P3" s="101" t="s">
        <v>2</v>
      </c>
      <c r="Q3" s="153" t="s">
        <v>3</v>
      </c>
      <c r="R3" s="153" t="s">
        <v>4</v>
      </c>
      <c r="S3" s="153" t="s">
        <v>266</v>
      </c>
      <c r="T3" s="153" t="s">
        <v>221</v>
      </c>
      <c r="U3" s="130" t="s">
        <v>0</v>
      </c>
    </row>
    <row r="4" spans="1:21" ht="16.2" thickTop="1">
      <c r="A4" s="161">
        <f>_xlfn.RANK.EQ(U4,U$4:U$131)</f>
        <v>57</v>
      </c>
      <c r="B4" s="102" t="s">
        <v>16</v>
      </c>
      <c r="C4" s="105" t="s">
        <v>17</v>
      </c>
      <c r="D4" s="204">
        <v>7.5694537645953561E-2</v>
      </c>
      <c r="E4" s="147">
        <v>79.53</v>
      </c>
      <c r="F4" s="166">
        <v>0.27413330527644802</v>
      </c>
      <c r="G4" s="144">
        <v>32445.454918229701</v>
      </c>
      <c r="H4" s="98">
        <v>8.693062163481688</v>
      </c>
      <c r="I4" s="180">
        <v>11.150455128193</v>
      </c>
      <c r="J4" s="169">
        <v>3.8305056389119144E-2</v>
      </c>
      <c r="K4" s="177">
        <v>126287.18</v>
      </c>
      <c r="L4" s="226">
        <v>3.7762289509344606E-2</v>
      </c>
      <c r="M4" s="227">
        <v>871</v>
      </c>
      <c r="N4" s="226">
        <v>2.9000000000000001E-2</v>
      </c>
      <c r="O4" s="226">
        <v>2.8000000000000001E-2</v>
      </c>
      <c r="P4" s="108">
        <f>('Modelo AHP'!$U$37*aux!P5)+('Modelo AHP'!$U$38*aux!R5)+('Modelo AHP'!$U$39*aux!S5)</f>
        <v>6.3953790113550485E-3</v>
      </c>
      <c r="Q4" s="111">
        <f>aux!U5</f>
        <v>7.8257011855745202E-3</v>
      </c>
      <c r="R4" s="108">
        <f>('Modelo AHP'!$U$47*aux!V5)+('Modelo AHP'!$U$48*aux!W5)+('Modelo AHP'!$U$49*aux!X5)</f>
        <v>8.7271699700523439E-3</v>
      </c>
      <c r="S4" s="111">
        <f>aux!Z5</f>
        <v>7.7982927587943634E-3</v>
      </c>
      <c r="T4" s="114">
        <f>('Modelo AHP'!$U$56*aux!AA5)+('Modelo AHP'!$U$57*aux!AB5)+('Modelo AHP'!$U$58*aux!AC5)+('Modelo AHP'!$U$59*aux!AD5)</f>
        <v>6.8129771092373791E-3</v>
      </c>
      <c r="U4" s="131">
        <f>('Modelo AHP'!$U$23*aux!AE5)+('Modelo AHP'!$U$24*aux!AF5)+('Modelo AHP'!$U$25*aux!AG5)+('Modelo AHP'!$U$26*aux!AH5)+('Modelo AHP'!$U$27*aux!AI5)</f>
        <v>7.7981873010745289E-3</v>
      </c>
    </row>
    <row r="5" spans="1:21">
      <c r="A5" s="162">
        <f t="shared" ref="A5:A35" si="0">_xlfn.RANK.EQ(U5,U$4:U$131)</f>
        <v>42</v>
      </c>
      <c r="B5" s="103" t="s">
        <v>16</v>
      </c>
      <c r="C5" s="106" t="s">
        <v>18</v>
      </c>
      <c r="D5" s="205">
        <v>0.16018373291507956</v>
      </c>
      <c r="E5" s="148">
        <v>82.04</v>
      </c>
      <c r="F5" s="167">
        <v>0.36601861920802059</v>
      </c>
      <c r="G5" s="145">
        <v>23833.41066853028</v>
      </c>
      <c r="H5" s="96">
        <v>9.6907644564018813</v>
      </c>
      <c r="I5" s="181">
        <v>12.490818906791114</v>
      </c>
      <c r="J5" s="170">
        <v>3.8305056389119144E-2</v>
      </c>
      <c r="K5" s="178">
        <v>87972.37</v>
      </c>
      <c r="L5" s="226">
        <v>3.7762289509344606E-2</v>
      </c>
      <c r="M5" s="227">
        <v>871</v>
      </c>
      <c r="N5" s="226">
        <v>2.9000000000000001E-2</v>
      </c>
      <c r="O5" s="226">
        <v>2.8000000000000001E-2</v>
      </c>
      <c r="P5" s="109">
        <f>('Modelo AHP'!$U$37*aux!P6)+('Modelo AHP'!$U$38*aux!R6)+('Modelo AHP'!$U$39*aux!S6)</f>
        <v>1.0035663850840528E-2</v>
      </c>
      <c r="Q5" s="112">
        <f>aux!U6</f>
        <v>7.8385253900997136E-3</v>
      </c>
      <c r="R5" s="109">
        <f>('Modelo AHP'!$U$47*aux!V6)+('Modelo AHP'!$U$48*aux!W6)+('Modelo AHP'!$U$49*aux!X6)</f>
        <v>9.3507358230173407E-3</v>
      </c>
      <c r="S5" s="112">
        <f>aux!Z6</f>
        <v>7.8212666817630509E-3</v>
      </c>
      <c r="T5" s="115">
        <f>('Modelo AHP'!$U$56*aux!AA6)+('Modelo AHP'!$U$57*aux!AB6)+('Modelo AHP'!$U$58*aux!AC6)+('Modelo AHP'!$U$59*aux!AD6)</f>
        <v>6.8129771092373791E-3</v>
      </c>
      <c r="U5" s="132">
        <f>('Modelo AHP'!$U$23*aux!AE6)+('Modelo AHP'!$U$24*aux!AF6)+('Modelo AHP'!$U$25*aux!AG6)+('Modelo AHP'!$U$26*aux!AH6)+('Modelo AHP'!$U$27*aux!AI6)</f>
        <v>8.624648398466387E-3</v>
      </c>
    </row>
    <row r="6" spans="1:21">
      <c r="A6" s="162">
        <f t="shared" si="0"/>
        <v>56</v>
      </c>
      <c r="B6" s="103" t="s">
        <v>16</v>
      </c>
      <c r="C6" s="106" t="s">
        <v>19</v>
      </c>
      <c r="D6" s="205">
        <v>8.744415930044673E-2</v>
      </c>
      <c r="E6" s="148">
        <v>80.94</v>
      </c>
      <c r="F6" s="167">
        <v>0.24807226261291032</v>
      </c>
      <c r="G6" s="145">
        <v>32402.849783365571</v>
      </c>
      <c r="H6" s="96">
        <v>8.4403310118927575</v>
      </c>
      <c r="I6" s="181">
        <v>11.331614115597562</v>
      </c>
      <c r="J6" s="170">
        <v>3.8305056389119144E-2</v>
      </c>
      <c r="K6" s="178">
        <v>153154.96</v>
      </c>
      <c r="L6" s="226">
        <v>3.7762289509344606E-2</v>
      </c>
      <c r="M6" s="227">
        <v>871</v>
      </c>
      <c r="N6" s="226">
        <v>2.9000000000000001E-2</v>
      </c>
      <c r="O6" s="226">
        <v>2.8000000000000001E-2</v>
      </c>
      <c r="P6" s="109">
        <f>('Modelo AHP'!$U$37*aux!P7)+('Modelo AHP'!$U$38*aux!R7)+('Modelo AHP'!$U$39*aux!S7)</f>
        <v>6.4252268128649568E-3</v>
      </c>
      <c r="Q6" s="112">
        <f>aux!U7</f>
        <v>7.8257646289275114E-3</v>
      </c>
      <c r="R6" s="109">
        <f>('Modelo AHP'!$U$47*aux!V7)+('Modelo AHP'!$U$48*aux!W7)+('Modelo AHP'!$U$49*aux!X7)</f>
        <v>8.7497175694658952E-3</v>
      </c>
      <c r="S6" s="112">
        <f>aux!Z7</f>
        <v>7.7821825834324173E-3</v>
      </c>
      <c r="T6" s="115">
        <f>('Modelo AHP'!$U$56*aux!AA7)+('Modelo AHP'!$U$57*aux!AB7)+('Modelo AHP'!$U$58*aux!AC7)+('Modelo AHP'!$U$59*aux!AD7)</f>
        <v>6.8129771092373791E-3</v>
      </c>
      <c r="U6" s="132">
        <f>('Modelo AHP'!$U$23*aux!AE7)+('Modelo AHP'!$U$24*aux!AF7)+('Modelo AHP'!$U$25*aux!AG7)+('Modelo AHP'!$U$26*aux!AH7)+('Modelo AHP'!$U$27*aux!AI7)</f>
        <v>7.8096833066109957E-3</v>
      </c>
    </row>
    <row r="7" spans="1:21">
      <c r="A7" s="162">
        <f t="shared" si="0"/>
        <v>68</v>
      </c>
      <c r="B7" s="103" t="s">
        <v>16</v>
      </c>
      <c r="C7" s="106" t="s">
        <v>20</v>
      </c>
      <c r="D7" s="205">
        <v>9.0448271650177117E-2</v>
      </c>
      <c r="E7" s="148">
        <v>81.36</v>
      </c>
      <c r="F7" s="167">
        <v>0.22289635247381726</v>
      </c>
      <c r="G7" s="145">
        <v>35913.327447517899</v>
      </c>
      <c r="H7" s="96">
        <v>7.3311581827062193</v>
      </c>
      <c r="I7" s="181">
        <v>9.3792340839876491</v>
      </c>
      <c r="J7" s="170">
        <v>3.8305056389119144E-2</v>
      </c>
      <c r="K7" s="178">
        <v>162664.79</v>
      </c>
      <c r="L7" s="226">
        <v>3.7762289509344606E-2</v>
      </c>
      <c r="M7" s="227">
        <v>871</v>
      </c>
      <c r="N7" s="226">
        <v>2.9000000000000001E-2</v>
      </c>
      <c r="O7" s="226">
        <v>2.8000000000000001E-2</v>
      </c>
      <c r="P7" s="109">
        <f>('Modelo AHP'!$U$37*aux!P8)+('Modelo AHP'!$U$38*aux!R8)+('Modelo AHP'!$U$39*aux!S8)</f>
        <v>6.2058183173397969E-3</v>
      </c>
      <c r="Q7" s="112">
        <f>aux!U8</f>
        <v>7.8205371727927166E-3</v>
      </c>
      <c r="R7" s="109">
        <f>('Modelo AHP'!$U$47*aux!V8)+('Modelo AHP'!$U$48*aux!W8)+('Modelo AHP'!$U$49*aux!X8)</f>
        <v>7.8962328760042479E-3</v>
      </c>
      <c r="S7" s="112">
        <f>aux!Z8</f>
        <v>7.7764803992935606E-3</v>
      </c>
      <c r="T7" s="115">
        <f>('Modelo AHP'!$U$56*aux!AA8)+('Modelo AHP'!$U$57*aux!AB8)+('Modelo AHP'!$U$58*aux!AC8)+('Modelo AHP'!$U$59*aux!AD8)</f>
        <v>6.8129771092373791E-3</v>
      </c>
      <c r="U7" s="132">
        <f>('Modelo AHP'!$U$23*aux!AE8)+('Modelo AHP'!$U$24*aux!AF8)+('Modelo AHP'!$U$25*aux!AG8)+('Modelo AHP'!$U$26*aux!AH8)+('Modelo AHP'!$U$27*aux!AI8)</f>
        <v>7.4792946538942426E-3</v>
      </c>
    </row>
    <row r="8" spans="1:21">
      <c r="A8" s="162">
        <f t="shared" si="0"/>
        <v>55</v>
      </c>
      <c r="B8" s="103" t="s">
        <v>16</v>
      </c>
      <c r="C8" s="106" t="s">
        <v>21</v>
      </c>
      <c r="D8" s="205">
        <v>0.10934905076687616</v>
      </c>
      <c r="E8" s="148">
        <v>82.81</v>
      </c>
      <c r="F8" s="167">
        <v>0.274876809656595</v>
      </c>
      <c r="G8" s="145">
        <v>28883.045695994748</v>
      </c>
      <c r="H8" s="96">
        <v>7.6957459356343989</v>
      </c>
      <c r="I8" s="181">
        <v>10.687039472196586</v>
      </c>
      <c r="J8" s="170">
        <v>3.8305056389119144E-2</v>
      </c>
      <c r="K8" s="178">
        <v>107242.94</v>
      </c>
      <c r="L8" s="226">
        <v>3.7762289509344606E-2</v>
      </c>
      <c r="M8" s="227">
        <v>871</v>
      </c>
      <c r="N8" s="226">
        <v>2.9000000000000001E-2</v>
      </c>
      <c r="O8" s="226">
        <v>2.8000000000000001E-2</v>
      </c>
      <c r="P8" s="109">
        <f>('Modelo AHP'!$U$37*aux!P9)+('Modelo AHP'!$U$38*aux!R9)+('Modelo AHP'!$U$39*aux!S9)</f>
        <v>7.4054983117747466E-3</v>
      </c>
      <c r="Q8" s="112">
        <f>aux!U9</f>
        <v>7.8310059730493375E-3</v>
      </c>
      <c r="R8" s="109">
        <f>('Modelo AHP'!$U$47*aux!V9)+('Modelo AHP'!$U$48*aux!W9)+('Modelo AHP'!$U$49*aux!X9)</f>
        <v>8.407672449085267E-3</v>
      </c>
      <c r="S8" s="112">
        <f>aux!Z9</f>
        <v>7.8097118654728822E-3</v>
      </c>
      <c r="T8" s="115">
        <f>('Modelo AHP'!$U$56*aux!AA9)+('Modelo AHP'!$U$57*aux!AB9)+('Modelo AHP'!$U$58*aux!AC9)+('Modelo AHP'!$U$59*aux!AD9)</f>
        <v>6.8129771092373791E-3</v>
      </c>
      <c r="U8" s="132">
        <f>('Modelo AHP'!$U$23*aux!AE9)+('Modelo AHP'!$U$24*aux!AF9)+('Modelo AHP'!$U$25*aux!AG9)+('Modelo AHP'!$U$26*aux!AH9)+('Modelo AHP'!$U$27*aux!AI9)</f>
        <v>7.860150077180628E-3</v>
      </c>
    </row>
    <row r="9" spans="1:21">
      <c r="A9" s="162">
        <f t="shared" si="0"/>
        <v>53</v>
      </c>
      <c r="B9" s="103" t="s">
        <v>16</v>
      </c>
      <c r="C9" s="106" t="s">
        <v>22</v>
      </c>
      <c r="D9" s="205">
        <v>0.11292739408799891</v>
      </c>
      <c r="E9" s="148">
        <v>79.08</v>
      </c>
      <c r="F9" s="167">
        <v>0.27488902980342422</v>
      </c>
      <c r="G9" s="145">
        <v>27706.546289030121</v>
      </c>
      <c r="H9" s="96">
        <v>7.8737693084635243</v>
      </c>
      <c r="I9" s="181">
        <v>11.221592051047175</v>
      </c>
      <c r="J9" s="170">
        <v>3.8305056389119144E-2</v>
      </c>
      <c r="K9" s="178">
        <v>176345.52</v>
      </c>
      <c r="L9" s="226">
        <v>3.7762289509344606E-2</v>
      </c>
      <c r="M9" s="227">
        <v>871</v>
      </c>
      <c r="N9" s="226">
        <v>2.9000000000000001E-2</v>
      </c>
      <c r="O9" s="226">
        <v>2.8000000000000001E-2</v>
      </c>
      <c r="P9" s="109">
        <f>('Modelo AHP'!$U$37*aux!P10)+('Modelo AHP'!$U$38*aux!R10)+('Modelo AHP'!$U$39*aux!S10)</f>
        <v>7.5123827598034707E-3</v>
      </c>
      <c r="Q9" s="112">
        <f>aux!U10</f>
        <v>7.832757899604895E-3</v>
      </c>
      <c r="R9" s="109">
        <f>('Modelo AHP'!$U$47*aux!V10)+('Modelo AHP'!$U$48*aux!W10)+('Modelo AHP'!$U$49*aux!X10)</f>
        <v>8.6213375942877403E-3</v>
      </c>
      <c r="S9" s="112">
        <f>aux!Z10</f>
        <v>7.7682773040106809E-3</v>
      </c>
      <c r="T9" s="115">
        <f>('Modelo AHP'!$U$56*aux!AA10)+('Modelo AHP'!$U$57*aux!AB10)+('Modelo AHP'!$U$58*aux!AC10)+('Modelo AHP'!$U$59*aux!AD10)</f>
        <v>6.8129771092373791E-3</v>
      </c>
      <c r="U9" s="132">
        <f>('Modelo AHP'!$U$23*aux!AE10)+('Modelo AHP'!$U$24*aux!AF10)+('Modelo AHP'!$U$25*aux!AG10)+('Modelo AHP'!$U$26*aux!AH10)+('Modelo AHP'!$U$27*aux!AI10)</f>
        <v>7.9484536884117211E-3</v>
      </c>
    </row>
    <row r="10" spans="1:21">
      <c r="A10" s="162">
        <f t="shared" si="0"/>
        <v>84</v>
      </c>
      <c r="B10" s="103" t="s">
        <v>23</v>
      </c>
      <c r="C10" s="106" t="s">
        <v>24</v>
      </c>
      <c r="D10" s="205">
        <v>3.6606906296917777E-2</v>
      </c>
      <c r="E10" s="148">
        <v>83.7</v>
      </c>
      <c r="F10" s="167">
        <v>0.27571743929359821</v>
      </c>
      <c r="G10" s="145">
        <v>41022.21748943811</v>
      </c>
      <c r="H10" s="96">
        <v>7.3259722245278294</v>
      </c>
      <c r="I10" s="181">
        <v>8.5391684456509598</v>
      </c>
      <c r="J10" s="170">
        <v>2.973646256719549E-2</v>
      </c>
      <c r="K10" s="178">
        <v>88144.21</v>
      </c>
      <c r="L10" s="226">
        <v>4.1078341141702238E-2</v>
      </c>
      <c r="M10" s="227">
        <v>237</v>
      </c>
      <c r="N10" s="226">
        <v>3.5000000000000003E-2</v>
      </c>
      <c r="O10" s="226">
        <v>3.6999999999999998E-2</v>
      </c>
      <c r="P10" s="109">
        <f>('Modelo AHP'!$U$37*aux!P11)+('Modelo AHP'!$U$38*aux!R11)+('Modelo AHP'!$U$39*aux!S11)</f>
        <v>5.2516142334336482E-3</v>
      </c>
      <c r="Q10" s="112">
        <f>aux!U11</f>
        <v>7.8129295190354098E-3</v>
      </c>
      <c r="R10" s="109">
        <f>('Modelo AHP'!$U$47*aux!V11)+('Modelo AHP'!$U$48*aux!W11)+('Modelo AHP'!$U$49*aux!X11)</f>
        <v>6.8263781315703043E-3</v>
      </c>
      <c r="S10" s="112">
        <f>aux!Z11</f>
        <v>7.8211636448714955E-3</v>
      </c>
      <c r="T10" s="115">
        <f>('Modelo AHP'!$U$56*aux!AA11)+('Modelo AHP'!$U$57*aux!AB11)+('Modelo AHP'!$U$58*aux!AC11)+('Modelo AHP'!$U$59*aux!AD11)</f>
        <v>4.0950454588506366E-3</v>
      </c>
      <c r="U10" s="132">
        <f>('Modelo AHP'!$U$23*aux!AE11)+('Modelo AHP'!$U$24*aux!AF11)+('Modelo AHP'!$U$25*aux!AG11)+('Modelo AHP'!$U$26*aux!AH11)+('Modelo AHP'!$U$27*aux!AI11)</f>
        <v>6.7009098524542137E-3</v>
      </c>
    </row>
    <row r="11" spans="1:21">
      <c r="A11" s="162">
        <f t="shared" si="0"/>
        <v>85</v>
      </c>
      <c r="B11" s="103" t="s">
        <v>23</v>
      </c>
      <c r="C11" s="106" t="s">
        <v>25</v>
      </c>
      <c r="D11" s="205">
        <v>3.8265375698895404E-2</v>
      </c>
      <c r="E11" s="148">
        <v>84.41</v>
      </c>
      <c r="F11" s="167">
        <v>0.27387649969497729</v>
      </c>
      <c r="G11" s="145">
        <v>43511.824744796511</v>
      </c>
      <c r="H11" s="96">
        <v>7.3240006023061275</v>
      </c>
      <c r="I11" s="181">
        <v>8.2390961900044086</v>
      </c>
      <c r="J11" s="170">
        <v>2.973646256719549E-2</v>
      </c>
      <c r="K11" s="178">
        <v>86408.61</v>
      </c>
      <c r="L11" s="226">
        <v>4.1078341141702238E-2</v>
      </c>
      <c r="M11" s="227">
        <v>237</v>
      </c>
      <c r="N11" s="226">
        <v>3.5000000000000003E-2</v>
      </c>
      <c r="O11" s="226">
        <v>3.6999999999999998E-2</v>
      </c>
      <c r="P11" s="109">
        <f>('Modelo AHP'!$U$37*aux!P12)+('Modelo AHP'!$U$38*aux!R12)+('Modelo AHP'!$U$39*aux!S12)</f>
        <v>5.2783253088673193E-3</v>
      </c>
      <c r="Q11" s="112">
        <f>aux!U12</f>
        <v>7.8092222421445329E-3</v>
      </c>
      <c r="R11" s="109">
        <f>('Modelo AHP'!$U$47*aux!V12)+('Modelo AHP'!$U$48*aux!W12)+('Modelo AHP'!$U$49*aux!X12)</f>
        <v>6.7220396824204387E-3</v>
      </c>
      <c r="S11" s="112">
        <f>aux!Z12</f>
        <v>7.8222043270699572E-3</v>
      </c>
      <c r="T11" s="115">
        <f>('Modelo AHP'!$U$56*aux!AA12)+('Modelo AHP'!$U$57*aux!AB12)+('Modelo AHP'!$U$58*aux!AC12)+('Modelo AHP'!$U$59*aux!AD12)</f>
        <v>4.0950454588506366E-3</v>
      </c>
      <c r="U11" s="132">
        <f>('Modelo AHP'!$U$23*aux!AE12)+('Modelo AHP'!$U$24*aux!AF12)+('Modelo AHP'!$U$25*aux!AG12)+('Modelo AHP'!$U$26*aux!AH12)+('Modelo AHP'!$U$27*aux!AI12)</f>
        <v>6.6685945681850241E-3</v>
      </c>
    </row>
    <row r="12" spans="1:21">
      <c r="A12" s="162">
        <f t="shared" si="0"/>
        <v>64</v>
      </c>
      <c r="B12" s="103" t="s">
        <v>23</v>
      </c>
      <c r="C12" s="106" t="s">
        <v>26</v>
      </c>
      <c r="D12" s="205">
        <v>0.10043513458814005</v>
      </c>
      <c r="E12" s="148">
        <v>83.39</v>
      </c>
      <c r="F12" s="167">
        <v>0.4136644443085204</v>
      </c>
      <c r="G12" s="145">
        <v>30204.580046712188</v>
      </c>
      <c r="H12" s="96">
        <v>8.664431689944081</v>
      </c>
      <c r="I12" s="181">
        <v>10.264931859430506</v>
      </c>
      <c r="J12" s="170">
        <v>2.973646256719549E-2</v>
      </c>
      <c r="K12" s="178">
        <v>80624.149999999994</v>
      </c>
      <c r="L12" s="226">
        <v>4.1078341141702238E-2</v>
      </c>
      <c r="M12" s="227">
        <v>237</v>
      </c>
      <c r="N12" s="226">
        <v>3.5000000000000003E-2</v>
      </c>
      <c r="O12" s="226">
        <v>3.6999999999999998E-2</v>
      </c>
      <c r="P12" s="109">
        <f>('Modelo AHP'!$U$37*aux!P13)+('Modelo AHP'!$U$38*aux!R13)+('Modelo AHP'!$U$39*aux!S13)</f>
        <v>8.8423207718813339E-3</v>
      </c>
      <c r="Q12" s="112">
        <f>aux!U13</f>
        <v>7.8290380748001782E-3</v>
      </c>
      <c r="R12" s="109">
        <f>('Modelo AHP'!$U$47*aux!V13)+('Modelo AHP'!$U$48*aux!W13)+('Modelo AHP'!$U$49*aux!X13)</f>
        <v>7.6378225461669015E-3</v>
      </c>
      <c r="S12" s="112">
        <f>aux!Z13</f>
        <v>7.8256727440725593E-3</v>
      </c>
      <c r="T12" s="115">
        <f>('Modelo AHP'!$U$56*aux!AA13)+('Modelo AHP'!$U$57*aux!AB13)+('Modelo AHP'!$U$58*aux!AC13)+('Modelo AHP'!$U$59*aux!AD13)</f>
        <v>4.0950454588506366E-3</v>
      </c>
      <c r="U12" s="132">
        <f>('Modelo AHP'!$U$23*aux!AE13)+('Modelo AHP'!$U$24*aux!AF13)+('Modelo AHP'!$U$25*aux!AG13)+('Modelo AHP'!$U$26*aux!AH13)+('Modelo AHP'!$U$27*aux!AI13)</f>
        <v>7.5829719470060456E-3</v>
      </c>
    </row>
    <row r="13" spans="1:21">
      <c r="A13" s="162">
        <f t="shared" si="0"/>
        <v>102</v>
      </c>
      <c r="B13" s="103" t="s">
        <v>23</v>
      </c>
      <c r="C13" s="106" t="s">
        <v>27</v>
      </c>
      <c r="D13" s="205">
        <v>3.9602914774527403E-2</v>
      </c>
      <c r="E13" s="148">
        <v>82.86</v>
      </c>
      <c r="F13" s="167">
        <v>0.17781032588795312</v>
      </c>
      <c r="G13" s="145">
        <v>46590.462496809872</v>
      </c>
      <c r="H13" s="96">
        <v>5.4795083523277501</v>
      </c>
      <c r="I13" s="181">
        <v>6.622234671384394</v>
      </c>
      <c r="J13" s="170">
        <v>2.973646256719549E-2</v>
      </c>
      <c r="K13" s="178">
        <v>90768.84</v>
      </c>
      <c r="L13" s="226">
        <v>4.1078341141702238E-2</v>
      </c>
      <c r="M13" s="227">
        <v>237</v>
      </c>
      <c r="N13" s="226">
        <v>3.5000000000000003E-2</v>
      </c>
      <c r="O13" s="226">
        <v>3.6999999999999998E-2</v>
      </c>
      <c r="P13" s="109">
        <f>('Modelo AHP'!$U$37*aux!P14)+('Modelo AHP'!$U$38*aux!R14)+('Modelo AHP'!$U$39*aux!S14)</f>
        <v>4.1400988777912547E-3</v>
      </c>
      <c r="Q13" s="112">
        <f>aux!U14</f>
        <v>7.8046378392959076E-3</v>
      </c>
      <c r="R13" s="109">
        <f>('Modelo AHP'!$U$47*aux!V14)+('Modelo AHP'!$U$48*aux!W14)+('Modelo AHP'!$U$49*aux!X14)</f>
        <v>5.8677492275370528E-3</v>
      </c>
      <c r="S13" s="112">
        <f>aux!Z14</f>
        <v>7.8195898918647262E-3</v>
      </c>
      <c r="T13" s="115">
        <f>('Modelo AHP'!$U$56*aux!AA14)+('Modelo AHP'!$U$57*aux!AB14)+('Modelo AHP'!$U$58*aux!AC14)+('Modelo AHP'!$U$59*aux!AD14)</f>
        <v>4.0950454588506366E-3</v>
      </c>
      <c r="U13" s="132">
        <f>('Modelo AHP'!$U$23*aux!AE14)+('Modelo AHP'!$U$24*aux!AF14)+('Modelo AHP'!$U$25*aux!AG14)+('Modelo AHP'!$U$26*aux!AH14)+('Modelo AHP'!$U$27*aux!AI14)</f>
        <v>6.1850331930184453E-3</v>
      </c>
    </row>
    <row r="14" spans="1:21">
      <c r="A14" s="162">
        <f t="shared" si="0"/>
        <v>82</v>
      </c>
      <c r="B14" s="103" t="s">
        <v>23</v>
      </c>
      <c r="C14" s="106" t="s">
        <v>28</v>
      </c>
      <c r="D14" s="205">
        <v>7.3066060228148044E-2</v>
      </c>
      <c r="E14" s="148">
        <v>83.46</v>
      </c>
      <c r="F14" s="167">
        <v>0.30055492851768245</v>
      </c>
      <c r="G14" s="145">
        <v>37964.113335145412</v>
      </c>
      <c r="H14" s="96">
        <v>7.2090824739754877</v>
      </c>
      <c r="I14" s="181">
        <v>8.3873277763455647</v>
      </c>
      <c r="J14" s="170">
        <v>2.973646256719549E-2</v>
      </c>
      <c r="K14" s="178">
        <v>83964.95</v>
      </c>
      <c r="L14" s="226">
        <v>4.1078341141702238E-2</v>
      </c>
      <c r="M14" s="227">
        <v>237</v>
      </c>
      <c r="N14" s="226">
        <v>3.5000000000000003E-2</v>
      </c>
      <c r="O14" s="226">
        <v>3.6999999999999998E-2</v>
      </c>
      <c r="P14" s="109">
        <f>('Modelo AHP'!$U$37*aux!P15)+('Modelo AHP'!$U$38*aux!R15)+('Modelo AHP'!$U$39*aux!S15)</f>
        <v>6.6409176088108547E-3</v>
      </c>
      <c r="Q14" s="112">
        <f>aux!U15</f>
        <v>7.8174833452811787E-3</v>
      </c>
      <c r="R14" s="109">
        <f>('Modelo AHP'!$U$47*aux!V15)+('Modelo AHP'!$U$48*aux!W15)+('Modelo AHP'!$U$49*aux!X15)</f>
        <v>6.7551227142585435E-3</v>
      </c>
      <c r="S14" s="112">
        <f>aux!Z15</f>
        <v>7.8236695687506977E-3</v>
      </c>
      <c r="T14" s="115">
        <f>('Modelo AHP'!$U$56*aux!AA15)+('Modelo AHP'!$U$57*aux!AB15)+('Modelo AHP'!$U$58*aux!AC15)+('Modelo AHP'!$U$59*aux!AD15)</f>
        <v>4.0950454588506366E-3</v>
      </c>
      <c r="U14" s="132">
        <f>('Modelo AHP'!$U$23*aux!AE15)+('Modelo AHP'!$U$24*aux!AF15)+('Modelo AHP'!$U$25*aux!AG15)+('Modelo AHP'!$U$26*aux!AH15)+('Modelo AHP'!$U$27*aux!AI15)</f>
        <v>6.9100713405603337E-3</v>
      </c>
    </row>
    <row r="15" spans="1:21">
      <c r="A15" s="162">
        <f t="shared" si="0"/>
        <v>70</v>
      </c>
      <c r="B15" s="103" t="s">
        <v>23</v>
      </c>
      <c r="C15" s="106" t="s">
        <v>29</v>
      </c>
      <c r="D15" s="205">
        <v>9.7537138389366687E-2</v>
      </c>
      <c r="E15" s="148">
        <v>83.27</v>
      </c>
      <c r="F15" s="167">
        <v>0.33986158843745584</v>
      </c>
      <c r="G15" s="145">
        <v>32217.595541852526</v>
      </c>
      <c r="H15" s="96">
        <v>8.3189485800888843</v>
      </c>
      <c r="I15" s="181">
        <v>10.310709461624306</v>
      </c>
      <c r="J15" s="170">
        <v>2.973646256719549E-2</v>
      </c>
      <c r="K15" s="178">
        <v>82777.16</v>
      </c>
      <c r="L15" s="226">
        <v>4.1078341141702238E-2</v>
      </c>
      <c r="M15" s="227">
        <v>237</v>
      </c>
      <c r="N15" s="226">
        <v>3.5000000000000003E-2</v>
      </c>
      <c r="O15" s="226">
        <v>3.6999999999999998E-2</v>
      </c>
      <c r="P15" s="109">
        <f>('Modelo AHP'!$U$37*aux!P16)+('Modelo AHP'!$U$38*aux!R16)+('Modelo AHP'!$U$39*aux!S16)</f>
        <v>7.8510106769679108E-3</v>
      </c>
      <c r="Q15" s="112">
        <f>aux!U16</f>
        <v>7.8260404912214622E-3</v>
      </c>
      <c r="R15" s="109">
        <f>('Modelo AHP'!$U$47*aux!V16)+('Modelo AHP'!$U$48*aux!W16)+('Modelo AHP'!$U$49*aux!X16)</f>
        <v>7.5986651303540133E-3</v>
      </c>
      <c r="S15" s="112">
        <f>aux!Z16</f>
        <v>7.8243817788846634E-3</v>
      </c>
      <c r="T15" s="115">
        <f>('Modelo AHP'!$U$56*aux!AA16)+('Modelo AHP'!$U$57*aux!AB16)+('Modelo AHP'!$U$58*aux!AC16)+('Modelo AHP'!$U$59*aux!AD16)</f>
        <v>4.0950454588506366E-3</v>
      </c>
      <c r="U15" s="132">
        <f>('Modelo AHP'!$U$23*aux!AE16)+('Modelo AHP'!$U$24*aux!AF16)+('Modelo AHP'!$U$25*aux!AG16)+('Modelo AHP'!$U$26*aux!AH16)+('Modelo AHP'!$U$27*aux!AI16)</f>
        <v>7.4030920214593404E-3</v>
      </c>
    </row>
    <row r="16" spans="1:21">
      <c r="A16" s="162">
        <f t="shared" si="0"/>
        <v>83</v>
      </c>
      <c r="B16" s="103" t="s">
        <v>23</v>
      </c>
      <c r="C16" s="106" t="s">
        <v>30</v>
      </c>
      <c r="D16" s="205">
        <v>1.9837691614066726E-2</v>
      </c>
      <c r="E16" s="148">
        <v>78.849999999999994</v>
      </c>
      <c r="F16" s="167">
        <v>0.29450261780104714</v>
      </c>
      <c r="G16" s="145">
        <v>36648.570484261501</v>
      </c>
      <c r="H16" s="96">
        <v>8.6575106148841758</v>
      </c>
      <c r="I16" s="181">
        <v>9.0367900077075785</v>
      </c>
      <c r="J16" s="170">
        <v>2.973646256719549E-2</v>
      </c>
      <c r="K16" s="178">
        <v>155483.47</v>
      </c>
      <c r="L16" s="226">
        <v>4.1078341141702238E-2</v>
      </c>
      <c r="M16" s="227">
        <v>237</v>
      </c>
      <c r="N16" s="226">
        <v>3.5000000000000003E-2</v>
      </c>
      <c r="O16" s="226">
        <v>3.6999999999999998E-2</v>
      </c>
      <c r="P16" s="109">
        <f>('Modelo AHP'!$U$37*aux!P17)+('Modelo AHP'!$U$38*aux!R17)+('Modelo AHP'!$U$39*aux!S17)</f>
        <v>4.9834556022558003E-3</v>
      </c>
      <c r="Q16" s="112">
        <f>aux!U17</f>
        <v>7.8194423215813737E-3</v>
      </c>
      <c r="R16" s="109">
        <f>('Modelo AHP'!$U$47*aux!V17)+('Modelo AHP'!$U$48*aux!W17)+('Modelo AHP'!$U$49*aux!X17)</f>
        <v>7.2109669270805912E-3</v>
      </c>
      <c r="S16" s="112">
        <f>aux!Z17</f>
        <v>7.7807863867823011E-3</v>
      </c>
      <c r="T16" s="115">
        <f>('Modelo AHP'!$U$56*aux!AA17)+('Modelo AHP'!$U$57*aux!AB17)+('Modelo AHP'!$U$58*aux!AC17)+('Modelo AHP'!$U$59*aux!AD17)</f>
        <v>4.0950454588506366E-3</v>
      </c>
      <c r="U16" s="132">
        <f>('Modelo AHP'!$U$23*aux!AE17)+('Modelo AHP'!$U$24*aux!AF17)+('Modelo AHP'!$U$25*aux!AG17)+('Modelo AHP'!$U$26*aux!AH17)+('Modelo AHP'!$U$27*aux!AI17)</f>
        <v>6.7866488335217943E-3</v>
      </c>
    </row>
    <row r="17" spans="1:21">
      <c r="A17" s="162">
        <f t="shared" si="0"/>
        <v>104</v>
      </c>
      <c r="B17" s="103" t="s">
        <v>31</v>
      </c>
      <c r="C17" s="106" t="s">
        <v>32</v>
      </c>
      <c r="D17" s="205">
        <v>4.8499806714442893E-2</v>
      </c>
      <c r="E17" s="148">
        <v>84.16</v>
      </c>
      <c r="F17" s="167">
        <v>0.26617024383121624</v>
      </c>
      <c r="G17" s="145">
        <v>40850.648943569104</v>
      </c>
      <c r="H17" s="96">
        <v>6.5298641158302821</v>
      </c>
      <c r="I17" s="181">
        <v>7.7244045980638418</v>
      </c>
      <c r="J17" s="170">
        <v>2.1779624588049863E-2</v>
      </c>
      <c r="K17" s="178">
        <v>96829.93</v>
      </c>
      <c r="L17" s="226">
        <v>2.3277109993941385E-2</v>
      </c>
      <c r="M17" s="227">
        <v>121</v>
      </c>
      <c r="N17" s="226">
        <v>1.4999999999999999E-2</v>
      </c>
      <c r="O17" s="226">
        <v>2.4E-2</v>
      </c>
      <c r="P17" s="109">
        <f>('Modelo AHP'!$U$37*aux!P18)+('Modelo AHP'!$U$38*aux!R18)+('Modelo AHP'!$U$39*aux!S18)</f>
        <v>5.4883172076757702E-3</v>
      </c>
      <c r="Q17" s="112">
        <f>aux!U18</f>
        <v>7.8131850019449878E-3</v>
      </c>
      <c r="R17" s="109">
        <f>('Modelo AHP'!$U$47*aux!V18)+('Modelo AHP'!$U$48*aux!W18)+('Modelo AHP'!$U$49*aux!X18)</f>
        <v>5.6948520281394129E-3</v>
      </c>
      <c r="S17" s="112">
        <f>aux!Z18</f>
        <v>7.8159556048940666E-3</v>
      </c>
      <c r="T17" s="115">
        <f>('Modelo AHP'!$U$56*aux!AA18)+('Modelo AHP'!$U$57*aux!AB18)+('Modelo AHP'!$U$58*aux!AC18)+('Modelo AHP'!$U$59*aux!AD18)</f>
        <v>2.1516694134452253E-3</v>
      </c>
      <c r="U17" s="132">
        <f>('Modelo AHP'!$U$23*aux!AE18)+('Modelo AHP'!$U$24*aux!AF18)+('Modelo AHP'!$U$25*aux!AG18)+('Modelo AHP'!$U$26*aux!AH18)+('Modelo AHP'!$U$27*aux!AI18)</f>
        <v>6.1714951088252049E-3</v>
      </c>
    </row>
    <row r="18" spans="1:21">
      <c r="A18" s="162">
        <f t="shared" si="0"/>
        <v>97</v>
      </c>
      <c r="B18" s="103" t="s">
        <v>31</v>
      </c>
      <c r="C18" s="106" t="s">
        <v>33</v>
      </c>
      <c r="D18" s="205">
        <v>3.9616507796572817E-2</v>
      </c>
      <c r="E18" s="148">
        <v>82.52</v>
      </c>
      <c r="F18" s="167">
        <v>0.27476038338658149</v>
      </c>
      <c r="G18" s="145">
        <v>44308.38117055456</v>
      </c>
      <c r="H18" s="96">
        <v>7.330617807455182</v>
      </c>
      <c r="I18" s="181">
        <v>8.6781327968779287</v>
      </c>
      <c r="J18" s="170">
        <v>2.1779624588049863E-2</v>
      </c>
      <c r="K18" s="178">
        <v>91164.18</v>
      </c>
      <c r="L18" s="226">
        <v>2.3277109993941385E-2</v>
      </c>
      <c r="M18" s="227">
        <v>121</v>
      </c>
      <c r="N18" s="226">
        <v>1.4999999999999999E-2</v>
      </c>
      <c r="O18" s="226">
        <v>2.4E-2</v>
      </c>
      <c r="P18" s="109">
        <f>('Modelo AHP'!$U$37*aux!P19)+('Modelo AHP'!$U$38*aux!R19)+('Modelo AHP'!$U$39*aux!S19)</f>
        <v>5.3295022349911592E-3</v>
      </c>
      <c r="Q18" s="112">
        <f>aux!U19</f>
        <v>7.8080360890984499E-3</v>
      </c>
      <c r="R18" s="109">
        <f>('Modelo AHP'!$U$47*aux!V19)+('Modelo AHP'!$U$48*aux!W19)+('Modelo AHP'!$U$49*aux!X19)</f>
        <v>6.1530159989828161E-3</v>
      </c>
      <c r="S18" s="112">
        <f>aux!Z19</f>
        <v>7.8193528422563253E-3</v>
      </c>
      <c r="T18" s="115">
        <f>('Modelo AHP'!$U$56*aux!AA19)+('Modelo AHP'!$U$57*aux!AB19)+('Modelo AHP'!$U$58*aux!AC19)+('Modelo AHP'!$U$59*aux!AD19)</f>
        <v>2.1516694134452253E-3</v>
      </c>
      <c r="U18" s="132">
        <f>('Modelo AHP'!$U$23*aux!AE19)+('Modelo AHP'!$U$24*aux!AF19)+('Modelo AHP'!$U$25*aux!AG19)+('Modelo AHP'!$U$26*aux!AH19)+('Modelo AHP'!$U$27*aux!AI19)</f>
        <v>6.3001518645067339E-3</v>
      </c>
    </row>
    <row r="19" spans="1:21">
      <c r="A19" s="162">
        <f t="shared" si="0"/>
        <v>119</v>
      </c>
      <c r="B19" s="103" t="s">
        <v>31</v>
      </c>
      <c r="C19" s="106" t="s">
        <v>34</v>
      </c>
      <c r="D19" s="205">
        <v>1.8995812286836767E-2</v>
      </c>
      <c r="E19" s="148">
        <v>85.36</v>
      </c>
      <c r="F19" s="167">
        <v>0.21211631663974151</v>
      </c>
      <c r="G19" s="145">
        <v>57297.08060389306</v>
      </c>
      <c r="H19" s="96">
        <v>5.7779961999774834</v>
      </c>
      <c r="I19" s="181">
        <v>6.5443368228717516</v>
      </c>
      <c r="J19" s="170">
        <v>2.1779624588049863E-2</v>
      </c>
      <c r="K19" s="178">
        <v>127300.47</v>
      </c>
      <c r="L19" s="226">
        <v>2.3277109993941385E-2</v>
      </c>
      <c r="M19" s="227">
        <v>121</v>
      </c>
      <c r="N19" s="226">
        <v>1.4999999999999999E-2</v>
      </c>
      <c r="O19" s="226">
        <v>2.4E-2</v>
      </c>
      <c r="P19" s="109">
        <f>('Modelo AHP'!$U$37*aux!P20)+('Modelo AHP'!$U$38*aux!R20)+('Modelo AHP'!$U$39*aux!S20)</f>
        <v>3.9475594764840421E-3</v>
      </c>
      <c r="Q19" s="112">
        <f>aux!U20</f>
        <v>7.7886946025454498E-3</v>
      </c>
      <c r="R19" s="109">
        <f>('Modelo AHP'!$U$47*aux!V20)+('Modelo AHP'!$U$48*aux!W20)+('Modelo AHP'!$U$49*aux!X20)</f>
        <v>5.1660104372982119E-3</v>
      </c>
      <c r="S19" s="112">
        <f>aux!Z20</f>
        <v>7.7976851805131465E-3</v>
      </c>
      <c r="T19" s="115">
        <f>('Modelo AHP'!$U$56*aux!AA20)+('Modelo AHP'!$U$57*aux!AB20)+('Modelo AHP'!$U$58*aux!AC20)+('Modelo AHP'!$U$59*aux!AD20)</f>
        <v>2.1516694134452253E-3</v>
      </c>
      <c r="U19" s="132">
        <f>('Modelo AHP'!$U$23*aux!AE20)+('Modelo AHP'!$U$24*aux!AF20)+('Modelo AHP'!$U$25*aux!AG20)+('Modelo AHP'!$U$26*aux!AH20)+('Modelo AHP'!$U$27*aux!AI20)</f>
        <v>5.7243729406449137E-3</v>
      </c>
    </row>
    <row r="20" spans="1:21">
      <c r="A20" s="162">
        <f t="shared" si="0"/>
        <v>106</v>
      </c>
      <c r="B20" s="103" t="s">
        <v>31</v>
      </c>
      <c r="C20" s="106" t="s">
        <v>35</v>
      </c>
      <c r="D20" s="205">
        <v>4.853140956574694E-2</v>
      </c>
      <c r="E20" s="148">
        <v>82.81</v>
      </c>
      <c r="F20" s="167">
        <v>0.24473699472249608</v>
      </c>
      <c r="G20" s="145">
        <v>44355.760016494401</v>
      </c>
      <c r="H20" s="96">
        <v>6.2155319507727977</v>
      </c>
      <c r="I20" s="181">
        <v>7.9372448986850346</v>
      </c>
      <c r="J20" s="170">
        <v>2.1779624588049863E-2</v>
      </c>
      <c r="K20" s="178">
        <v>164635.13</v>
      </c>
      <c r="L20" s="226">
        <v>2.3277109993941385E-2</v>
      </c>
      <c r="M20" s="227">
        <v>121</v>
      </c>
      <c r="N20" s="226">
        <v>1.4999999999999999E-2</v>
      </c>
      <c r="O20" s="226">
        <v>2.4E-2</v>
      </c>
      <c r="P20" s="109">
        <f>('Modelo AHP'!$U$37*aux!P21)+('Modelo AHP'!$U$38*aux!R21)+('Modelo AHP'!$U$39*aux!S21)</f>
        <v>5.2265049210143688E-3</v>
      </c>
      <c r="Q20" s="112">
        <f>aux!U21</f>
        <v>7.8079655372070662E-3</v>
      </c>
      <c r="R20" s="109">
        <f>('Modelo AHP'!$U$47*aux!V21)+('Modelo AHP'!$U$48*aux!W21)+('Modelo AHP'!$U$49*aux!X21)</f>
        <v>5.7185709030746594E-3</v>
      </c>
      <c r="S20" s="112">
        <f>aux!Z21</f>
        <v>7.775298964767796E-3</v>
      </c>
      <c r="T20" s="115">
        <f>('Modelo AHP'!$U$56*aux!AA21)+('Modelo AHP'!$U$57*aux!AB21)+('Modelo AHP'!$U$58*aux!AC21)+('Modelo AHP'!$U$59*aux!AD21)</f>
        <v>2.1516694134452253E-3</v>
      </c>
      <c r="U20" s="132">
        <f>('Modelo AHP'!$U$23*aux!AE21)+('Modelo AHP'!$U$24*aux!AF21)+('Modelo AHP'!$U$25*aux!AG21)+('Modelo AHP'!$U$26*aux!AH21)+('Modelo AHP'!$U$27*aux!AI21)</f>
        <v>6.1311686172787995E-3</v>
      </c>
    </row>
    <row r="21" spans="1:21">
      <c r="A21" s="162">
        <f t="shared" si="0"/>
        <v>121</v>
      </c>
      <c r="B21" s="103" t="s">
        <v>31</v>
      </c>
      <c r="C21" s="106" t="s">
        <v>36</v>
      </c>
      <c r="D21" s="205">
        <v>3.5162342265702543E-2</v>
      </c>
      <c r="E21" s="148">
        <v>84.89</v>
      </c>
      <c r="F21" s="167">
        <v>0.19944694089180781</v>
      </c>
      <c r="G21" s="145">
        <v>68950.350301470578</v>
      </c>
      <c r="H21" s="96">
        <v>4.6264065240309735</v>
      </c>
      <c r="I21" s="181">
        <v>5.4366915176405479</v>
      </c>
      <c r="J21" s="170">
        <v>2.1779624588049863E-2</v>
      </c>
      <c r="K21" s="178">
        <v>321291.98</v>
      </c>
      <c r="L21" s="226">
        <v>2.3277109993941385E-2</v>
      </c>
      <c r="M21" s="227">
        <v>121</v>
      </c>
      <c r="N21" s="226">
        <v>1.4999999999999999E-2</v>
      </c>
      <c r="O21" s="226">
        <v>2.4E-2</v>
      </c>
      <c r="P21" s="109">
        <f>('Modelo AHP'!$U$37*aux!P22)+('Modelo AHP'!$U$38*aux!R22)+('Modelo AHP'!$U$39*aux!S22)</f>
        <v>4.2731850013794882E-3</v>
      </c>
      <c r="Q21" s="112">
        <f>aux!U22</f>
        <v>7.7713417058746957E-3</v>
      </c>
      <c r="R21" s="109">
        <f>('Modelo AHP'!$U$47*aux!V22)+('Modelo AHP'!$U$48*aux!W22)+('Modelo AHP'!$U$49*aux!X22)</f>
        <v>4.5986093907966694E-3</v>
      </c>
      <c r="S21" s="112">
        <f>aux!Z22</f>
        <v>7.681366033757118E-3</v>
      </c>
      <c r="T21" s="115">
        <f>('Modelo AHP'!$U$56*aux!AA22)+('Modelo AHP'!$U$57*aux!AB22)+('Modelo AHP'!$U$58*aux!AC22)+('Modelo AHP'!$U$59*aux!AD22)</f>
        <v>2.1516694134452253E-3</v>
      </c>
      <c r="U21" s="132">
        <f>('Modelo AHP'!$U$23*aux!AE22)+('Modelo AHP'!$U$24*aux!AF22)+('Modelo AHP'!$U$25*aux!AG22)+('Modelo AHP'!$U$26*aux!AH22)+('Modelo AHP'!$U$27*aux!AI22)</f>
        <v>5.5704794601510654E-3</v>
      </c>
    </row>
    <row r="22" spans="1:21">
      <c r="A22" s="162">
        <f t="shared" si="0"/>
        <v>124</v>
      </c>
      <c r="B22" s="103" t="s">
        <v>31</v>
      </c>
      <c r="C22" s="106" t="s">
        <v>37</v>
      </c>
      <c r="D22" s="205">
        <v>2.3327841845140033E-2</v>
      </c>
      <c r="E22" s="148">
        <v>83.81</v>
      </c>
      <c r="F22" s="167">
        <v>0.16626609442060086</v>
      </c>
      <c r="G22" s="145">
        <v>69740.381224452882</v>
      </c>
      <c r="H22" s="96">
        <v>4.699024721806043</v>
      </c>
      <c r="I22" s="181">
        <v>6.1361781350221429</v>
      </c>
      <c r="J22" s="170">
        <v>2.1779624588049863E-2</v>
      </c>
      <c r="K22" s="178">
        <v>208146.55</v>
      </c>
      <c r="L22" s="226">
        <v>2.3277109993941385E-2</v>
      </c>
      <c r="M22" s="227">
        <v>121</v>
      </c>
      <c r="N22" s="226">
        <v>1.4999999999999999E-2</v>
      </c>
      <c r="O22" s="226">
        <v>2.4E-2</v>
      </c>
      <c r="P22" s="109">
        <f>('Modelo AHP'!$U$37*aux!P23)+('Modelo AHP'!$U$38*aux!R23)+('Modelo AHP'!$U$39*aux!S23)</f>
        <v>3.5142583021876739E-3</v>
      </c>
      <c r="Q22" s="112">
        <f>aux!U23</f>
        <v>7.7701652699619442E-3</v>
      </c>
      <c r="R22" s="109">
        <f>('Modelo AHP'!$U$47*aux!V23)+('Modelo AHP'!$U$48*aux!W23)+('Modelo AHP'!$U$49*aux!X23)</f>
        <v>4.8526628936518381E-3</v>
      </c>
      <c r="S22" s="112">
        <f>aux!Z23</f>
        <v>7.7492091052242355E-3</v>
      </c>
      <c r="T22" s="115">
        <f>('Modelo AHP'!$U$56*aux!AA23)+('Modelo AHP'!$U$57*aux!AB23)+('Modelo AHP'!$U$58*aux!AC23)+('Modelo AHP'!$U$59*aux!AD23)</f>
        <v>2.1516694134452253E-3</v>
      </c>
      <c r="U22" s="132">
        <f>('Modelo AHP'!$U$23*aux!AE23)+('Modelo AHP'!$U$24*aux!AF23)+('Modelo AHP'!$U$25*aux!AG23)+('Modelo AHP'!$U$26*aux!AH23)+('Modelo AHP'!$U$27*aux!AI23)</f>
        <v>5.5353616106623557E-3</v>
      </c>
    </row>
    <row r="23" spans="1:21">
      <c r="A23" s="162">
        <f t="shared" si="0"/>
        <v>122</v>
      </c>
      <c r="B23" s="103" t="s">
        <v>38</v>
      </c>
      <c r="C23" s="106" t="s">
        <v>39</v>
      </c>
      <c r="D23" s="205">
        <v>6.3491040350651021E-2</v>
      </c>
      <c r="E23" s="148">
        <v>84.12</v>
      </c>
      <c r="F23" s="167">
        <v>0.1546291808046534</v>
      </c>
      <c r="G23" s="145">
        <v>82755.035259852404</v>
      </c>
      <c r="H23" s="96">
        <v>3.9374704734672403</v>
      </c>
      <c r="I23" s="181">
        <v>5.1554598254044173</v>
      </c>
      <c r="J23" s="170">
        <v>2.055151426725306E-2</v>
      </c>
      <c r="K23" s="178">
        <v>264231.14</v>
      </c>
      <c r="L23" s="226">
        <v>3.346575957006951E-2</v>
      </c>
      <c r="M23" s="227">
        <v>111</v>
      </c>
      <c r="N23" s="226">
        <v>2.5999999999999999E-2</v>
      </c>
      <c r="O23" s="226">
        <v>2.9000000000000001E-2</v>
      </c>
      <c r="P23" s="109">
        <f>('Modelo AHP'!$U$37*aux!P24)+('Modelo AHP'!$U$38*aux!R24)+('Modelo AHP'!$U$39*aux!S24)</f>
        <v>4.5664048178154183E-3</v>
      </c>
      <c r="Q23" s="112">
        <f>aux!U24</f>
        <v>7.7507851343825845E-3</v>
      </c>
      <c r="R23" s="109">
        <f>('Modelo AHP'!$U$47*aux!V24)+('Modelo AHP'!$U$48*aux!W24)+('Modelo AHP'!$U$49*aux!X24)</f>
        <v>4.2799051016285672E-3</v>
      </c>
      <c r="S23" s="112">
        <f>aux!Z24</f>
        <v>7.7155802538638758E-3</v>
      </c>
      <c r="T23" s="115">
        <f>('Modelo AHP'!$U$56*aux!AA24)+('Modelo AHP'!$U$57*aux!AB24)+('Modelo AHP'!$U$58*aux!AC24)+('Modelo AHP'!$U$59*aux!AD24)</f>
        <v>2.8199655656896078E-3</v>
      </c>
      <c r="U23" s="132">
        <f>('Modelo AHP'!$U$23*aux!AE24)+('Modelo AHP'!$U$24*aux!AF24)+('Modelo AHP'!$U$25*aux!AG24)+('Modelo AHP'!$U$26*aux!AH24)+('Modelo AHP'!$U$27*aux!AI24)</f>
        <v>5.5690083210714449E-3</v>
      </c>
    </row>
    <row r="24" spans="1:21">
      <c r="A24" s="162">
        <f t="shared" si="0"/>
        <v>105</v>
      </c>
      <c r="B24" s="103" t="s">
        <v>38</v>
      </c>
      <c r="C24" s="106" t="s">
        <v>40</v>
      </c>
      <c r="D24" s="205">
        <v>6.1455949168175455E-2</v>
      </c>
      <c r="E24" s="148">
        <v>83.79</v>
      </c>
      <c r="F24" s="167">
        <v>0.21093487747566297</v>
      </c>
      <c r="G24" s="145">
        <v>47231.669892524114</v>
      </c>
      <c r="H24" s="96">
        <v>6.0395867491155064</v>
      </c>
      <c r="I24" s="181">
        <v>8.083875722459549</v>
      </c>
      <c r="J24" s="170">
        <v>2.055151426725306E-2</v>
      </c>
      <c r="K24" s="178">
        <v>160773.85999999999</v>
      </c>
      <c r="L24" s="226">
        <v>3.346575957006951E-2</v>
      </c>
      <c r="M24" s="227">
        <v>111</v>
      </c>
      <c r="N24" s="226">
        <v>2.5999999999999999E-2</v>
      </c>
      <c r="O24" s="226">
        <v>2.9000000000000001E-2</v>
      </c>
      <c r="P24" s="109">
        <f>('Modelo AHP'!$U$37*aux!P25)+('Modelo AHP'!$U$38*aux!R25)+('Modelo AHP'!$U$39*aux!S25)</f>
        <v>5.19640438739573E-3</v>
      </c>
      <c r="Q24" s="112">
        <f>aux!U25</f>
        <v>7.8036830166606204E-3</v>
      </c>
      <c r="R24" s="109">
        <f>('Modelo AHP'!$U$47*aux!V25)+('Modelo AHP'!$U$48*aux!W25)+('Modelo AHP'!$U$49*aux!X25)</f>
        <v>5.6298981035295516E-3</v>
      </c>
      <c r="S24" s="112">
        <f>aux!Z25</f>
        <v>7.7776142188312062E-3</v>
      </c>
      <c r="T24" s="115">
        <f>('Modelo AHP'!$U$56*aux!AA25)+('Modelo AHP'!$U$57*aux!AB25)+('Modelo AHP'!$U$58*aux!AC25)+('Modelo AHP'!$U$59*aux!AD25)</f>
        <v>2.8199655656896078E-3</v>
      </c>
      <c r="U24" s="132">
        <f>('Modelo AHP'!$U$23*aux!AE25)+('Modelo AHP'!$U$24*aux!AF25)+('Modelo AHP'!$U$25*aux!AG25)+('Modelo AHP'!$U$26*aux!AH25)+('Modelo AHP'!$U$27*aux!AI25)</f>
        <v>6.1572009134130204E-3</v>
      </c>
    </row>
    <row r="25" spans="1:21">
      <c r="A25" s="162">
        <f t="shared" si="0"/>
        <v>92</v>
      </c>
      <c r="B25" s="103" t="s">
        <v>38</v>
      </c>
      <c r="C25" s="106" t="s">
        <v>41</v>
      </c>
      <c r="D25" s="205">
        <v>6.135535584163225E-2</v>
      </c>
      <c r="E25" s="148">
        <v>83.93</v>
      </c>
      <c r="F25" s="167">
        <v>0.27186131818719678</v>
      </c>
      <c r="G25" s="145">
        <v>39343.293981327108</v>
      </c>
      <c r="H25" s="96">
        <v>6.8019314394316908</v>
      </c>
      <c r="I25" s="181">
        <v>8.5407352573166051</v>
      </c>
      <c r="J25" s="170">
        <v>2.055151426725306E-2</v>
      </c>
      <c r="K25" s="178">
        <v>111060.67</v>
      </c>
      <c r="L25" s="226">
        <v>3.346575957006951E-2</v>
      </c>
      <c r="M25" s="227">
        <v>111</v>
      </c>
      <c r="N25" s="226">
        <v>2.5999999999999999E-2</v>
      </c>
      <c r="O25" s="226">
        <v>2.9000000000000001E-2</v>
      </c>
      <c r="P25" s="109">
        <f>('Modelo AHP'!$U$37*aux!P26)+('Modelo AHP'!$U$38*aux!R26)+('Modelo AHP'!$U$39*aux!S26)</f>
        <v>5.9405894912680553E-3</v>
      </c>
      <c r="Q25" s="112">
        <f>aux!U26</f>
        <v>7.8154296058703023E-3</v>
      </c>
      <c r="R25" s="109">
        <f>('Modelo AHP'!$U$47*aux!V26)+('Modelo AHP'!$U$48*aux!W26)+('Modelo AHP'!$U$49*aux!X26)</f>
        <v>5.9096977129724955E-3</v>
      </c>
      <c r="S25" s="112">
        <f>aux!Z26</f>
        <v>7.8074227184058544E-3</v>
      </c>
      <c r="T25" s="115">
        <f>('Modelo AHP'!$U$56*aux!AA26)+('Modelo AHP'!$U$57*aux!AB26)+('Modelo AHP'!$U$58*aux!AC26)+('Modelo AHP'!$U$59*aux!AD26)</f>
        <v>2.8199655656896078E-3</v>
      </c>
      <c r="U25" s="132">
        <f>('Modelo AHP'!$U$23*aux!AE26)+('Modelo AHP'!$U$24*aux!AF26)+('Modelo AHP'!$U$25*aux!AG26)+('Modelo AHP'!$U$26*aux!AH26)+('Modelo AHP'!$U$27*aux!AI26)</f>
        <v>6.3830387593199764E-3</v>
      </c>
    </row>
    <row r="26" spans="1:21">
      <c r="A26" s="162">
        <f t="shared" si="0"/>
        <v>99</v>
      </c>
      <c r="B26" s="103" t="s">
        <v>38</v>
      </c>
      <c r="C26" s="106" t="s">
        <v>42</v>
      </c>
      <c r="D26" s="205">
        <v>5.4458246218177339E-2</v>
      </c>
      <c r="E26" s="148">
        <v>84.93</v>
      </c>
      <c r="F26" s="167">
        <v>0.22574191397132379</v>
      </c>
      <c r="G26" s="145">
        <v>44887.627745173282</v>
      </c>
      <c r="H26" s="96">
        <v>6.5465173356356434</v>
      </c>
      <c r="I26" s="181">
        <v>8.3825891064116789</v>
      </c>
      <c r="J26" s="170">
        <v>2.055151426725306E-2</v>
      </c>
      <c r="K26" s="178">
        <v>116023.45</v>
      </c>
      <c r="L26" s="226">
        <v>3.346575957006951E-2</v>
      </c>
      <c r="M26" s="227">
        <v>111</v>
      </c>
      <c r="N26" s="226">
        <v>2.5999999999999999E-2</v>
      </c>
      <c r="O26" s="226">
        <v>2.9000000000000001E-2</v>
      </c>
      <c r="P26" s="109">
        <f>('Modelo AHP'!$U$37*aux!P27)+('Modelo AHP'!$U$38*aux!R27)+('Modelo AHP'!$U$39*aux!S27)</f>
        <v>5.1697237224923205E-3</v>
      </c>
      <c r="Q26" s="112">
        <f>aux!U27</f>
        <v>7.8071735323897232E-3</v>
      </c>
      <c r="R26" s="109">
        <f>('Modelo AHP'!$U$47*aux!V27)+('Modelo AHP'!$U$48*aux!W27)+('Modelo AHP'!$U$49*aux!X27)</f>
        <v>5.8141929157268252E-3</v>
      </c>
      <c r="S26" s="112">
        <f>aux!Z27</f>
        <v>7.8044469885136655E-3</v>
      </c>
      <c r="T26" s="115">
        <f>('Modelo AHP'!$U$56*aux!AA27)+('Modelo AHP'!$U$57*aux!AB27)+('Modelo AHP'!$U$58*aux!AC27)+('Modelo AHP'!$U$59*aux!AD27)</f>
        <v>2.8199655656896078E-3</v>
      </c>
      <c r="U26" s="132">
        <f>('Modelo AHP'!$U$23*aux!AE27)+('Modelo AHP'!$U$24*aux!AF27)+('Modelo AHP'!$U$25*aux!AG27)+('Modelo AHP'!$U$26*aux!AH27)+('Modelo AHP'!$U$27*aux!AI27)</f>
        <v>6.2188692226881857E-3</v>
      </c>
    </row>
    <row r="27" spans="1:21">
      <c r="A27" s="162">
        <f t="shared" si="0"/>
        <v>103</v>
      </c>
      <c r="B27" s="103" t="s">
        <v>38</v>
      </c>
      <c r="C27" s="106" t="s">
        <v>43</v>
      </c>
      <c r="D27" s="205">
        <v>7.438454497278027E-2</v>
      </c>
      <c r="E27" s="148">
        <v>84.7</v>
      </c>
      <c r="F27" s="167">
        <v>0.20178165730001196</v>
      </c>
      <c r="G27" s="145">
        <v>46932.637600917435</v>
      </c>
      <c r="H27" s="96">
        <v>5.6498663538642013</v>
      </c>
      <c r="I27" s="181">
        <v>8.0822150095976149</v>
      </c>
      <c r="J27" s="170">
        <v>2.055151426725306E-2</v>
      </c>
      <c r="K27" s="178">
        <v>154380.78</v>
      </c>
      <c r="L27" s="226">
        <v>3.346575957006951E-2</v>
      </c>
      <c r="M27" s="227">
        <v>111</v>
      </c>
      <c r="N27" s="226">
        <v>2.5999999999999999E-2</v>
      </c>
      <c r="O27" s="226">
        <v>2.9000000000000001E-2</v>
      </c>
      <c r="P27" s="109">
        <f>('Modelo AHP'!$U$37*aux!P28)+('Modelo AHP'!$U$38*aux!R28)+('Modelo AHP'!$U$39*aux!S28)</f>
        <v>5.4687182606821018E-3</v>
      </c>
      <c r="Q27" s="112">
        <f>aux!U28</f>
        <v>7.8041283059735889E-3</v>
      </c>
      <c r="R27" s="109">
        <f>('Modelo AHP'!$U$47*aux!V28)+('Modelo AHP'!$U$48*aux!W28)+('Modelo AHP'!$U$49*aux!X28)</f>
        <v>5.567249602656605E-3</v>
      </c>
      <c r="S27" s="112">
        <f>aux!Z28</f>
        <v>7.7814475701502555E-3</v>
      </c>
      <c r="T27" s="115">
        <f>('Modelo AHP'!$U$56*aux!AA28)+('Modelo AHP'!$U$57*aux!AB28)+('Modelo AHP'!$U$58*aux!AC28)+('Modelo AHP'!$U$59*aux!AD28)</f>
        <v>2.8199655656896078E-3</v>
      </c>
      <c r="U27" s="132">
        <f>('Modelo AHP'!$U$23*aux!AE28)+('Modelo AHP'!$U$24*aux!AF28)+('Modelo AHP'!$U$25*aux!AG28)+('Modelo AHP'!$U$26*aux!AH28)+('Modelo AHP'!$U$27*aux!AI28)</f>
        <v>6.1816691373239438E-3</v>
      </c>
    </row>
    <row r="28" spans="1:21">
      <c r="A28" s="162">
        <f t="shared" si="0"/>
        <v>117</v>
      </c>
      <c r="B28" s="103" t="s">
        <v>38</v>
      </c>
      <c r="C28" s="106" t="s">
        <v>44</v>
      </c>
      <c r="D28" s="205">
        <v>8.6212976022567001E-2</v>
      </c>
      <c r="E28" s="148">
        <v>84.11</v>
      </c>
      <c r="F28" s="167">
        <v>0.17527444190672659</v>
      </c>
      <c r="G28" s="145">
        <v>83081.670708044592</v>
      </c>
      <c r="H28" s="96">
        <v>3.9805949052045655</v>
      </c>
      <c r="I28" s="181">
        <v>5.6001190163811527</v>
      </c>
      <c r="J28" s="170">
        <v>2.055151426725306E-2</v>
      </c>
      <c r="K28" s="178">
        <v>265458.38</v>
      </c>
      <c r="L28" s="226">
        <v>3.346575957006951E-2</v>
      </c>
      <c r="M28" s="227">
        <v>111</v>
      </c>
      <c r="N28" s="226">
        <v>2.5999999999999999E-2</v>
      </c>
      <c r="O28" s="226">
        <v>2.9000000000000001E-2</v>
      </c>
      <c r="P28" s="109">
        <f>('Modelo AHP'!$U$37*aux!P29)+('Modelo AHP'!$U$38*aux!R29)+('Modelo AHP'!$U$39*aux!S29)</f>
        <v>5.4955871777524166E-3</v>
      </c>
      <c r="Q28" s="112">
        <f>aux!U29</f>
        <v>7.7502987411789109E-3</v>
      </c>
      <c r="R28" s="109">
        <f>('Modelo AHP'!$U$47*aux!V29)+('Modelo AHP'!$U$48*aux!W29)+('Modelo AHP'!$U$49*aux!X29)</f>
        <v>4.4409213397570381E-3</v>
      </c>
      <c r="S28" s="112">
        <f>aux!Z29</f>
        <v>7.714844389136266E-3</v>
      </c>
      <c r="T28" s="115">
        <f>('Modelo AHP'!$U$56*aux!AA29)+('Modelo AHP'!$U$57*aux!AB29)+('Modelo AHP'!$U$58*aux!AC29)+('Modelo AHP'!$U$59*aux!AD29)</f>
        <v>2.8199655656896078E-3</v>
      </c>
      <c r="U28" s="132">
        <f>('Modelo AHP'!$U$23*aux!AE29)+('Modelo AHP'!$U$24*aux!AF29)+('Modelo AHP'!$U$25*aux!AG29)+('Modelo AHP'!$U$26*aux!AH29)+('Modelo AHP'!$U$27*aux!AI29)</f>
        <v>5.7788860400704049E-3</v>
      </c>
    </row>
    <row r="29" spans="1:21">
      <c r="A29" s="162">
        <f t="shared" si="0"/>
        <v>126</v>
      </c>
      <c r="B29" s="103" t="s">
        <v>45</v>
      </c>
      <c r="C29" s="106" t="s">
        <v>46</v>
      </c>
      <c r="D29" s="205">
        <v>5.9492409589121387E-2</v>
      </c>
      <c r="E29" s="148">
        <v>84.73</v>
      </c>
      <c r="F29" s="167">
        <v>0.16730562797117007</v>
      </c>
      <c r="G29" s="145">
        <v>113001.04082482995</v>
      </c>
      <c r="H29" s="96">
        <v>3.4829523370459157</v>
      </c>
      <c r="I29" s="181">
        <v>4.6295404632993948</v>
      </c>
      <c r="J29" s="170">
        <v>1.9705935339033549E-2</v>
      </c>
      <c r="K29" s="178">
        <v>317749.78000000003</v>
      </c>
      <c r="L29" s="226">
        <v>2.7522766058800947E-2</v>
      </c>
      <c r="M29" s="227">
        <v>159</v>
      </c>
      <c r="N29" s="226">
        <v>0.02</v>
      </c>
      <c r="O29" s="226">
        <v>2.5999999999999999E-2</v>
      </c>
      <c r="P29" s="109">
        <f>('Modelo AHP'!$U$37*aux!P30)+('Modelo AHP'!$U$38*aux!R30)+('Modelo AHP'!$U$39*aux!S30)</f>
        <v>4.6028587699893722E-3</v>
      </c>
      <c r="Q29" s="112">
        <f>aux!U30</f>
        <v>7.7057457743666419E-3</v>
      </c>
      <c r="R29" s="109">
        <f>('Modelo AHP'!$U$47*aux!V30)+('Modelo AHP'!$U$48*aux!W30)+('Modelo AHP'!$U$49*aux!X30)</f>
        <v>3.948437229322848E-3</v>
      </c>
      <c r="S29" s="112">
        <f>aux!Z30</f>
        <v>7.6834899704265082E-3</v>
      </c>
      <c r="T29" s="115">
        <f>('Modelo AHP'!$U$56*aux!AA30)+('Modelo AHP'!$U$57*aux!AB30)+('Modelo AHP'!$U$58*aux!AC30)+('Modelo AHP'!$U$59*aux!AD30)</f>
        <v>2.6534269980964375E-3</v>
      </c>
      <c r="U29" s="132">
        <f>('Modelo AHP'!$U$23*aux!AE30)+('Modelo AHP'!$U$24*aux!AF30)+('Modelo AHP'!$U$25*aux!AG30)+('Modelo AHP'!$U$26*aux!AH30)+('Modelo AHP'!$U$27*aux!AI30)</f>
        <v>5.4292875231290172E-3</v>
      </c>
    </row>
    <row r="30" spans="1:21">
      <c r="A30" s="162">
        <f t="shared" si="0"/>
        <v>91</v>
      </c>
      <c r="B30" s="103" t="s">
        <v>45</v>
      </c>
      <c r="C30" s="106" t="s">
        <v>47</v>
      </c>
      <c r="D30" s="205">
        <v>5.9741195378093047E-2</v>
      </c>
      <c r="E30" s="148">
        <v>83.04</v>
      </c>
      <c r="F30" s="167">
        <v>0.2392638036809816</v>
      </c>
      <c r="G30" s="145">
        <v>42259.316250244003</v>
      </c>
      <c r="H30" s="96">
        <v>7.1499260777461462</v>
      </c>
      <c r="I30" s="181">
        <v>9.5931946624252635</v>
      </c>
      <c r="J30" s="170">
        <v>1.9705935339033549E-2</v>
      </c>
      <c r="K30" s="178">
        <v>102323.68</v>
      </c>
      <c r="L30" s="226">
        <v>2.7522766058800947E-2</v>
      </c>
      <c r="M30" s="227">
        <v>159</v>
      </c>
      <c r="N30" s="226">
        <v>0.02</v>
      </c>
      <c r="O30" s="226">
        <v>2.5999999999999999E-2</v>
      </c>
      <c r="P30" s="109">
        <f>('Modelo AHP'!$U$37*aux!P31)+('Modelo AHP'!$U$38*aux!R31)+('Modelo AHP'!$U$39*aux!S31)</f>
        <v>5.4928645037585176E-3</v>
      </c>
      <c r="Q30" s="112">
        <f>aux!U31</f>
        <v>7.8110873539156724E-3</v>
      </c>
      <c r="R30" s="109">
        <f>('Modelo AHP'!$U$47*aux!V31)+('Modelo AHP'!$U$48*aux!W31)+('Modelo AHP'!$U$49*aux!X31)</f>
        <v>6.2532182087769702E-3</v>
      </c>
      <c r="S30" s="112">
        <f>aux!Z31</f>
        <v>7.8126615003608797E-3</v>
      </c>
      <c r="T30" s="115">
        <f>('Modelo AHP'!$U$56*aux!AA31)+('Modelo AHP'!$U$57*aux!AB31)+('Modelo AHP'!$U$58*aux!AC31)+('Modelo AHP'!$U$59*aux!AD31)</f>
        <v>2.6534269980964375E-3</v>
      </c>
      <c r="U30" s="132">
        <f>('Modelo AHP'!$U$23*aux!AE31)+('Modelo AHP'!$U$24*aux!AF31)+('Modelo AHP'!$U$25*aux!AG31)+('Modelo AHP'!$U$26*aux!AH31)+('Modelo AHP'!$U$27*aux!AI31)</f>
        <v>6.4091116707683379E-3</v>
      </c>
    </row>
    <row r="31" spans="1:21">
      <c r="A31" s="162">
        <f t="shared" si="0"/>
        <v>89</v>
      </c>
      <c r="B31" s="103" t="s">
        <v>45</v>
      </c>
      <c r="C31" s="106" t="s">
        <v>48</v>
      </c>
      <c r="D31" s="205">
        <v>7.2656804410721115E-2</v>
      </c>
      <c r="E31" s="148">
        <v>83.46</v>
      </c>
      <c r="F31" s="167">
        <v>0.25974991551199728</v>
      </c>
      <c r="G31" s="145">
        <v>41735.833139765084</v>
      </c>
      <c r="H31" s="96">
        <v>7.1087797481995407</v>
      </c>
      <c r="I31" s="181">
        <v>9.0774439492997825</v>
      </c>
      <c r="J31" s="170">
        <v>1.9705935339033549E-2</v>
      </c>
      <c r="K31" s="178">
        <v>114257.16</v>
      </c>
      <c r="L31" s="226">
        <v>2.7522766058800947E-2</v>
      </c>
      <c r="M31" s="227">
        <v>159</v>
      </c>
      <c r="N31" s="226">
        <v>0.02</v>
      </c>
      <c r="O31" s="226">
        <v>2.5999999999999999E-2</v>
      </c>
      <c r="P31" s="109">
        <f>('Modelo AHP'!$U$37*aux!P32)+('Modelo AHP'!$U$38*aux!R32)+('Modelo AHP'!$U$39*aux!S32)</f>
        <v>6.1283184500881289E-3</v>
      </c>
      <c r="Q31" s="112">
        <f>aux!U32</f>
        <v>7.8118668731888699E-3</v>
      </c>
      <c r="R31" s="109">
        <f>('Modelo AHP'!$U$47*aux!V32)+('Modelo AHP'!$U$48*aux!W32)+('Modelo AHP'!$U$49*aux!X32)</f>
        <v>6.0678721214938499E-3</v>
      </c>
      <c r="S31" s="112">
        <f>aux!Z32</f>
        <v>7.8055060727268023E-3</v>
      </c>
      <c r="T31" s="115">
        <f>('Modelo AHP'!$U$56*aux!AA32)+('Modelo AHP'!$U$57*aux!AB32)+('Modelo AHP'!$U$58*aux!AC32)+('Modelo AHP'!$U$59*aux!AD32)</f>
        <v>2.6534269980964375E-3</v>
      </c>
      <c r="U31" s="132">
        <f>('Modelo AHP'!$U$23*aux!AE32)+('Modelo AHP'!$U$24*aux!AF32)+('Modelo AHP'!$U$25*aux!AG32)+('Modelo AHP'!$U$26*aux!AH32)+('Modelo AHP'!$U$27*aux!AI32)</f>
        <v>6.4515355900474731E-3</v>
      </c>
    </row>
    <row r="32" spans="1:21">
      <c r="A32" s="162">
        <f t="shared" si="0"/>
        <v>118</v>
      </c>
      <c r="B32" s="103" t="s">
        <v>45</v>
      </c>
      <c r="C32" s="106" t="s">
        <v>49</v>
      </c>
      <c r="D32" s="205">
        <v>3.6163471693282559E-2</v>
      </c>
      <c r="E32" s="148">
        <v>84.24</v>
      </c>
      <c r="F32" s="167">
        <v>0.18085018911363263</v>
      </c>
      <c r="G32" s="145">
        <v>61176.685122093513</v>
      </c>
      <c r="H32" s="96">
        <v>5.3533592393511684</v>
      </c>
      <c r="I32" s="181">
        <v>6.9270285086265622</v>
      </c>
      <c r="J32" s="170">
        <v>1.9705935339033549E-2</v>
      </c>
      <c r="K32" s="178">
        <v>155609.31</v>
      </c>
      <c r="L32" s="226">
        <v>2.7522766058800947E-2</v>
      </c>
      <c r="M32" s="227">
        <v>159</v>
      </c>
      <c r="N32" s="226">
        <v>0.02</v>
      </c>
      <c r="O32" s="226">
        <v>2.5999999999999999E-2</v>
      </c>
      <c r="P32" s="109">
        <f>('Modelo AHP'!$U$37*aux!P33)+('Modelo AHP'!$U$38*aux!R33)+('Modelo AHP'!$U$39*aux!S33)</f>
        <v>4.0749510590763977E-3</v>
      </c>
      <c r="Q32" s="112">
        <f>aux!U33</f>
        <v>7.7829174792079783E-3</v>
      </c>
      <c r="R32" s="109">
        <f>('Modelo AHP'!$U$47*aux!V33)+('Modelo AHP'!$U$48*aux!W33)+('Modelo AHP'!$U$49*aux!X33)</f>
        <v>5.042804345746864E-3</v>
      </c>
      <c r="S32" s="112">
        <f>aux!Z33</f>
        <v>7.7807109319264281E-3</v>
      </c>
      <c r="T32" s="115">
        <f>('Modelo AHP'!$U$56*aux!AA33)+('Modelo AHP'!$U$57*aux!AB33)+('Modelo AHP'!$U$58*aux!AC33)+('Modelo AHP'!$U$59*aux!AD33)</f>
        <v>2.6534269980964375E-3</v>
      </c>
      <c r="U32" s="132">
        <f>('Modelo AHP'!$U$23*aux!AE33)+('Modelo AHP'!$U$24*aux!AF33)+('Modelo AHP'!$U$25*aux!AG33)+('Modelo AHP'!$U$26*aux!AH33)+('Modelo AHP'!$U$27*aux!AI33)</f>
        <v>5.7473644350953734E-3</v>
      </c>
    </row>
    <row r="33" spans="1:21">
      <c r="A33" s="162">
        <f t="shared" si="0"/>
        <v>123</v>
      </c>
      <c r="B33" s="103" t="s">
        <v>45</v>
      </c>
      <c r="C33" s="106" t="s">
        <v>50</v>
      </c>
      <c r="D33" s="205">
        <v>4.6080464537536295E-2</v>
      </c>
      <c r="E33" s="148">
        <v>84.79</v>
      </c>
      <c r="F33" s="167">
        <v>0.14594983666463651</v>
      </c>
      <c r="G33" s="145">
        <v>77392.0553267785</v>
      </c>
      <c r="H33" s="96">
        <v>4.3144097560050465</v>
      </c>
      <c r="I33" s="181">
        <v>5.9714294656589129</v>
      </c>
      <c r="J33" s="170">
        <v>1.9705935339033549E-2</v>
      </c>
      <c r="K33" s="178">
        <v>208156.53</v>
      </c>
      <c r="L33" s="226">
        <v>2.7522766058800947E-2</v>
      </c>
      <c r="M33" s="227">
        <v>159</v>
      </c>
      <c r="N33" s="226">
        <v>0.02</v>
      </c>
      <c r="O33" s="226">
        <v>2.5999999999999999E-2</v>
      </c>
      <c r="P33" s="109">
        <f>('Modelo AHP'!$U$37*aux!P34)+('Modelo AHP'!$U$38*aux!R34)+('Modelo AHP'!$U$39*aux!S34)</f>
        <v>3.9419373625309327E-3</v>
      </c>
      <c r="Q33" s="112">
        <f>aux!U34</f>
        <v>7.7587711536751189E-3</v>
      </c>
      <c r="R33" s="109">
        <f>('Modelo AHP'!$U$47*aux!V34)+('Modelo AHP'!$U$48*aux!W34)+('Modelo AHP'!$U$49*aux!X34)</f>
        <v>4.5460531391945547E-3</v>
      </c>
      <c r="S33" s="112">
        <f>aux!Z34</f>
        <v>7.7492031211217113E-3</v>
      </c>
      <c r="T33" s="115">
        <f>('Modelo AHP'!$U$56*aux!AA34)+('Modelo AHP'!$U$57*aux!AB34)+('Modelo AHP'!$U$58*aux!AC34)+('Modelo AHP'!$U$59*aux!AD34)</f>
        <v>2.6534269980964375E-3</v>
      </c>
      <c r="U33" s="132">
        <f>('Modelo AHP'!$U$23*aux!AE34)+('Modelo AHP'!$U$24*aux!AF34)+('Modelo AHP'!$U$25*aux!AG34)+('Modelo AHP'!$U$26*aux!AH34)+('Modelo AHP'!$U$27*aux!AI34)</f>
        <v>5.5452558605511969E-3</v>
      </c>
    </row>
    <row r="34" spans="1:21">
      <c r="A34" s="162">
        <f t="shared" si="0"/>
        <v>114</v>
      </c>
      <c r="B34" s="103" t="s">
        <v>45</v>
      </c>
      <c r="C34" s="106" t="s">
        <v>51</v>
      </c>
      <c r="D34" s="205">
        <v>4.5125918785395826E-2</v>
      </c>
      <c r="E34" s="148">
        <v>85.1</v>
      </c>
      <c r="F34" s="167">
        <v>0.19352840997058368</v>
      </c>
      <c r="G34" s="145">
        <v>55731.312256254016</v>
      </c>
      <c r="H34" s="96">
        <v>5.5171316895323494</v>
      </c>
      <c r="I34" s="181">
        <v>7.4570228443100932</v>
      </c>
      <c r="J34" s="170">
        <v>1.9705935339033549E-2</v>
      </c>
      <c r="K34" s="178">
        <v>107021.1</v>
      </c>
      <c r="L34" s="226">
        <v>2.7522766058800947E-2</v>
      </c>
      <c r="M34" s="227">
        <v>159</v>
      </c>
      <c r="N34" s="226">
        <v>0.02</v>
      </c>
      <c r="O34" s="226">
        <v>2.5999999999999999E-2</v>
      </c>
      <c r="P34" s="109">
        <f>('Modelo AHP'!$U$37*aux!P35)+('Modelo AHP'!$U$38*aux!R35)+('Modelo AHP'!$U$39*aux!S35)</f>
        <v>4.4970089590700615E-3</v>
      </c>
      <c r="Q34" s="112">
        <f>aux!U35</f>
        <v>7.7910261899069395E-3</v>
      </c>
      <c r="R34" s="109">
        <f>('Modelo AHP'!$U$47*aux!V35)+('Modelo AHP'!$U$48*aux!W35)+('Modelo AHP'!$U$49*aux!X35)</f>
        <v>5.2526194911213242E-3</v>
      </c>
      <c r="S34" s="112">
        <f>aux!Z35</f>
        <v>7.8098448828380048E-3</v>
      </c>
      <c r="T34" s="115">
        <f>('Modelo AHP'!$U$56*aux!AA35)+('Modelo AHP'!$U$57*aux!AB35)+('Modelo AHP'!$U$58*aux!AC35)+('Modelo AHP'!$U$59*aux!AD35)</f>
        <v>2.6534269980964375E-3</v>
      </c>
      <c r="U34" s="132">
        <f>('Modelo AHP'!$U$23*aux!AE35)+('Modelo AHP'!$U$24*aux!AF35)+('Modelo AHP'!$U$25*aux!AG35)+('Modelo AHP'!$U$26*aux!AH35)+('Modelo AHP'!$U$27*aux!AI35)</f>
        <v>5.894304265704059E-3</v>
      </c>
    </row>
    <row r="35" spans="1:21">
      <c r="A35" s="162">
        <f t="shared" si="0"/>
        <v>43</v>
      </c>
      <c r="B35" s="103" t="s">
        <v>52</v>
      </c>
      <c r="C35" s="106" t="s">
        <v>53</v>
      </c>
      <c r="D35" s="205">
        <v>0.1772276878592334</v>
      </c>
      <c r="E35" s="148">
        <v>83.1</v>
      </c>
      <c r="F35" s="167">
        <v>0.4383062005159683</v>
      </c>
      <c r="G35" s="145">
        <v>29188.960513589831</v>
      </c>
      <c r="H35" s="96">
        <v>8.4570024657068341</v>
      </c>
      <c r="I35" s="181">
        <v>10.946265004004539</v>
      </c>
      <c r="J35" s="170">
        <v>3.5200402806736683E-2</v>
      </c>
      <c r="K35" s="178">
        <v>78814.64</v>
      </c>
      <c r="L35" s="226">
        <v>4.556449188561703E-2</v>
      </c>
      <c r="M35" s="227">
        <v>834</v>
      </c>
      <c r="N35" s="226">
        <v>5.0999999999999997E-2</v>
      </c>
      <c r="O35" s="226">
        <v>4.9000000000000002E-2</v>
      </c>
      <c r="P35" s="109">
        <f>('Modelo AHP'!$U$37*aux!P36)+('Modelo AHP'!$U$38*aux!R36)+('Modelo AHP'!$U$39*aux!S36)</f>
        <v>1.1429173007634619E-2</v>
      </c>
      <c r="Q35" s="112">
        <f>aux!U36</f>
        <v>7.8305504349593814E-3</v>
      </c>
      <c r="R35" s="109">
        <f>('Modelo AHP'!$U$47*aux!V36)+('Modelo AHP'!$U$48*aux!W36)+('Modelo AHP'!$U$49*aux!X36)</f>
        <v>8.3369634055694922E-3</v>
      </c>
      <c r="S35" s="112">
        <f>aux!Z36</f>
        <v>7.8267577434070479E-3</v>
      </c>
      <c r="T35" s="115">
        <f>('Modelo AHP'!$U$56*aux!AA36)+('Modelo AHP'!$U$57*aux!AB36)+('Modelo AHP'!$U$58*aux!AC36)+('Modelo AHP'!$U$59*aux!AD36)</f>
        <v>7.9576913294784057E-3</v>
      </c>
      <c r="U35" s="132">
        <f>('Modelo AHP'!$U$23*aux!AE36)+('Modelo AHP'!$U$24*aux!AF36)+('Modelo AHP'!$U$25*aux!AG36)+('Modelo AHP'!$U$26*aux!AH36)+('Modelo AHP'!$U$27*aux!AI36)</f>
        <v>8.6157784542372669E-3</v>
      </c>
    </row>
    <row r="36" spans="1:21">
      <c r="A36" s="162">
        <f t="shared" ref="A36:A67" si="1">_xlfn.RANK.EQ(U36,U$4:U$131)</f>
        <v>62</v>
      </c>
      <c r="B36" s="103" t="s">
        <v>52</v>
      </c>
      <c r="C36" s="106" t="s">
        <v>54</v>
      </c>
      <c r="D36" s="205">
        <v>0.10200954682067299</v>
      </c>
      <c r="E36" s="148">
        <v>83.5</v>
      </c>
      <c r="F36" s="167">
        <v>0.2834011010758879</v>
      </c>
      <c r="G36" s="145">
        <v>40897.481795528489</v>
      </c>
      <c r="H36" s="96">
        <v>6.9059872432725866</v>
      </c>
      <c r="I36" s="181">
        <v>9.106087412229197</v>
      </c>
      <c r="J36" s="170">
        <v>3.5200402806736683E-2</v>
      </c>
      <c r="K36" s="178">
        <v>116606.49</v>
      </c>
      <c r="L36" s="226">
        <v>4.556449188561703E-2</v>
      </c>
      <c r="M36" s="227">
        <v>834</v>
      </c>
      <c r="N36" s="226">
        <v>5.0999999999999997E-2</v>
      </c>
      <c r="O36" s="226">
        <v>4.9000000000000002E-2</v>
      </c>
      <c r="P36" s="109">
        <f>('Modelo AHP'!$U$37*aux!P37)+('Modelo AHP'!$U$38*aux!R37)+('Modelo AHP'!$U$39*aux!S37)</f>
        <v>7.291632018070625E-3</v>
      </c>
      <c r="Q36" s="112">
        <f>aux!U37</f>
        <v>7.8131152630938373E-3</v>
      </c>
      <c r="R36" s="109">
        <f>('Modelo AHP'!$U$47*aux!V37)+('Modelo AHP'!$U$48*aux!W37)+('Modelo AHP'!$U$49*aux!X37)</f>
        <v>7.4520007905786115E-3</v>
      </c>
      <c r="S36" s="112">
        <f>aux!Z37</f>
        <v>7.8040973922074933E-3</v>
      </c>
      <c r="T36" s="115">
        <f>('Modelo AHP'!$U$56*aux!AA37)+('Modelo AHP'!$U$57*aux!AB37)+('Modelo AHP'!$U$58*aux!AC37)+('Modelo AHP'!$U$59*aux!AD37)</f>
        <v>7.9576913294784057E-3</v>
      </c>
      <c r="U36" s="132">
        <f>('Modelo AHP'!$U$23*aux!AE37)+('Modelo AHP'!$U$24*aux!AF37)+('Modelo AHP'!$U$25*aux!AG37)+('Modelo AHP'!$U$26*aux!AH37)+('Modelo AHP'!$U$27*aux!AI37)</f>
        <v>7.6155427728243344E-3</v>
      </c>
    </row>
    <row r="37" spans="1:21">
      <c r="A37" s="162">
        <f t="shared" si="1"/>
        <v>63</v>
      </c>
      <c r="B37" s="103" t="s">
        <v>52</v>
      </c>
      <c r="C37" s="106" t="s">
        <v>55</v>
      </c>
      <c r="D37" s="205">
        <v>0.10179161245120609</v>
      </c>
      <c r="E37" s="148">
        <v>84.44</v>
      </c>
      <c r="F37" s="167">
        <v>0.2718370779766911</v>
      </c>
      <c r="G37" s="145">
        <v>44890.05833714547</v>
      </c>
      <c r="H37" s="96">
        <v>6.9898783481148943</v>
      </c>
      <c r="I37" s="181">
        <v>9.1570223250951983</v>
      </c>
      <c r="J37" s="170">
        <v>3.5200402806736683E-2</v>
      </c>
      <c r="K37" s="178">
        <v>115707.76</v>
      </c>
      <c r="L37" s="226">
        <v>4.556449188561703E-2</v>
      </c>
      <c r="M37" s="227">
        <v>834</v>
      </c>
      <c r="N37" s="226">
        <v>5.0999999999999997E-2</v>
      </c>
      <c r="O37" s="226">
        <v>4.9000000000000002E-2</v>
      </c>
      <c r="P37" s="109">
        <f>('Modelo AHP'!$U$37*aux!P38)+('Modelo AHP'!$U$38*aux!R38)+('Modelo AHP'!$U$39*aux!S38)</f>
        <v>7.1432600646619462E-3</v>
      </c>
      <c r="Q37" s="112">
        <f>aux!U38</f>
        <v>7.8071699129925558E-3</v>
      </c>
      <c r="R37" s="109">
        <f>('Modelo AHP'!$U$47*aux!V38)+('Modelo AHP'!$U$48*aux!W38)+('Modelo AHP'!$U$49*aux!X38)</f>
        <v>7.4830198918895557E-3</v>
      </c>
      <c r="S37" s="112">
        <f>aux!Z38</f>
        <v>7.8046362792276733E-3</v>
      </c>
      <c r="T37" s="115">
        <f>('Modelo AHP'!$U$56*aux!AA38)+('Modelo AHP'!$U$57*aux!AB38)+('Modelo AHP'!$U$58*aux!AC38)+('Modelo AHP'!$U$59*aux!AD38)</f>
        <v>7.9576913294784057E-3</v>
      </c>
      <c r="U37" s="132">
        <f>('Modelo AHP'!$U$23*aux!AE38)+('Modelo AHP'!$U$24*aux!AF38)+('Modelo AHP'!$U$25*aux!AG38)+('Modelo AHP'!$U$26*aux!AH38)+('Modelo AHP'!$U$27*aux!AI38)</f>
        <v>7.5995041672412313E-3</v>
      </c>
    </row>
    <row r="38" spans="1:21">
      <c r="A38" s="162">
        <f t="shared" si="1"/>
        <v>32</v>
      </c>
      <c r="B38" s="103" t="s">
        <v>52</v>
      </c>
      <c r="C38" s="106" t="s">
        <v>56</v>
      </c>
      <c r="D38" s="205">
        <v>9.7807296879264843E-2</v>
      </c>
      <c r="E38" s="148">
        <v>82.6</v>
      </c>
      <c r="F38" s="167">
        <v>0.50077697841726621</v>
      </c>
      <c r="G38" s="145">
        <v>27382.438904218023</v>
      </c>
      <c r="H38" s="96">
        <v>11.885712839865233</v>
      </c>
      <c r="I38" s="181">
        <v>14.741725468792641</v>
      </c>
      <c r="J38" s="170">
        <v>3.5200402806736683E-2</v>
      </c>
      <c r="K38" s="178">
        <v>82608</v>
      </c>
      <c r="L38" s="226">
        <v>4.556449188561703E-2</v>
      </c>
      <c r="M38" s="227">
        <v>834</v>
      </c>
      <c r="N38" s="226">
        <v>5.0999999999999997E-2</v>
      </c>
      <c r="O38" s="226">
        <v>4.9000000000000002E-2</v>
      </c>
      <c r="P38" s="109">
        <f>('Modelo AHP'!$U$37*aux!P39)+('Modelo AHP'!$U$38*aux!R39)+('Modelo AHP'!$U$39*aux!S39)</f>
        <v>9.8325279754176067E-3</v>
      </c>
      <c r="Q38" s="112">
        <f>aux!U39</f>
        <v>7.8332405282666214E-3</v>
      </c>
      <c r="R38" s="109">
        <f>('Modelo AHP'!$U$47*aux!V39)+('Modelo AHP'!$U$48*aux!W39)+('Modelo AHP'!$U$49*aux!X39)</f>
        <v>1.0198823566339903E-2</v>
      </c>
      <c r="S38" s="112">
        <f>aux!Z39</f>
        <v>7.8244832088228359E-3</v>
      </c>
      <c r="T38" s="115">
        <f>('Modelo AHP'!$U$56*aux!AA39)+('Modelo AHP'!$U$57*aux!AB39)+('Modelo AHP'!$U$58*aux!AC39)+('Modelo AHP'!$U$59*aux!AD39)</f>
        <v>7.9576913294784057E-3</v>
      </c>
      <c r="U38" s="132">
        <f>('Modelo AHP'!$U$23*aux!AE39)+('Modelo AHP'!$U$24*aux!AF39)+('Modelo AHP'!$U$25*aux!AG39)+('Modelo AHP'!$U$26*aux!AH39)+('Modelo AHP'!$U$27*aux!AI39)</f>
        <v>8.9862648767533044E-3</v>
      </c>
    </row>
    <row r="39" spans="1:21">
      <c r="A39" s="162">
        <f t="shared" si="1"/>
        <v>41</v>
      </c>
      <c r="B39" s="103" t="s">
        <v>52</v>
      </c>
      <c r="C39" s="106" t="s">
        <v>57</v>
      </c>
      <c r="D39" s="205">
        <v>0.15677798048703101</v>
      </c>
      <c r="E39" s="148">
        <v>83.03</v>
      </c>
      <c r="F39" s="167">
        <v>0.48995943204868153</v>
      </c>
      <c r="G39" s="145">
        <v>26530.572431493241</v>
      </c>
      <c r="H39" s="96">
        <v>9.1505009109783284</v>
      </c>
      <c r="I39" s="181">
        <v>11.701317398247904</v>
      </c>
      <c r="J39" s="170">
        <v>3.5200402806736683E-2</v>
      </c>
      <c r="K39" s="178">
        <v>57138.76</v>
      </c>
      <c r="L39" s="226">
        <v>4.556449188561703E-2</v>
      </c>
      <c r="M39" s="227">
        <v>834</v>
      </c>
      <c r="N39" s="226">
        <v>5.0999999999999997E-2</v>
      </c>
      <c r="O39" s="226">
        <v>4.9000000000000002E-2</v>
      </c>
      <c r="P39" s="109">
        <f>('Modelo AHP'!$U$37*aux!P40)+('Modelo AHP'!$U$38*aux!R40)+('Modelo AHP'!$U$39*aux!S40)</f>
        <v>1.1454249380839283E-2</v>
      </c>
      <c r="Q39" s="112">
        <f>aux!U40</f>
        <v>7.8345090435642233E-3</v>
      </c>
      <c r="R39" s="109">
        <f>('Modelo AHP'!$U$47*aux!V40)+('Modelo AHP'!$U$48*aux!W40)+('Modelo AHP'!$U$49*aux!X40)</f>
        <v>8.709170414703829E-3</v>
      </c>
      <c r="S39" s="112">
        <f>aux!Z40</f>
        <v>7.8397548063547304E-3</v>
      </c>
      <c r="T39" s="115">
        <f>('Modelo AHP'!$U$56*aux!AA40)+('Modelo AHP'!$U$57*aux!AB40)+('Modelo AHP'!$U$58*aux!AC40)+('Modelo AHP'!$U$59*aux!AD40)</f>
        <v>7.9576913294784057E-3</v>
      </c>
      <c r="U39" s="132">
        <f>('Modelo AHP'!$U$23*aux!AE40)+('Modelo AHP'!$U$24*aux!AF40)+('Modelo AHP'!$U$25*aux!AG40)+('Modelo AHP'!$U$26*aux!AH40)+('Modelo AHP'!$U$27*aux!AI40)</f>
        <v>8.7494099048334058E-3</v>
      </c>
    </row>
    <row r="40" spans="1:21">
      <c r="A40" s="162">
        <f t="shared" si="1"/>
        <v>39</v>
      </c>
      <c r="B40" s="103" t="s">
        <v>52</v>
      </c>
      <c r="C40" s="106" t="s">
        <v>58</v>
      </c>
      <c r="D40" s="205">
        <v>0.18034877025581969</v>
      </c>
      <c r="E40" s="148">
        <v>82.77</v>
      </c>
      <c r="F40" s="167">
        <v>0.46080386189526706</v>
      </c>
      <c r="G40" s="145">
        <v>26856.561407582445</v>
      </c>
      <c r="H40" s="96">
        <v>8.8935568222115169</v>
      </c>
      <c r="I40" s="181">
        <v>11.429613625522601</v>
      </c>
      <c r="J40" s="170">
        <v>3.5200402806736683E-2</v>
      </c>
      <c r="K40" s="178">
        <v>71255.600000000006</v>
      </c>
      <c r="L40" s="226">
        <v>4.556449188561703E-2</v>
      </c>
      <c r="M40" s="227">
        <v>834</v>
      </c>
      <c r="N40" s="226">
        <v>5.0999999999999997E-2</v>
      </c>
      <c r="O40" s="226">
        <v>4.9000000000000002E-2</v>
      </c>
      <c r="P40" s="109">
        <f>('Modelo AHP'!$U$37*aux!P41)+('Modelo AHP'!$U$38*aux!R41)+('Modelo AHP'!$U$39*aux!S41)</f>
        <v>1.1797958026584293E-2</v>
      </c>
      <c r="Q40" s="112">
        <f>aux!U41</f>
        <v>7.8340236130228658E-3</v>
      </c>
      <c r="R40" s="109">
        <f>('Modelo AHP'!$U$47*aux!V41)+('Modelo AHP'!$U$48*aux!W41)+('Modelo AHP'!$U$49*aux!X41)</f>
        <v>8.5740555249843899E-3</v>
      </c>
      <c r="S40" s="112">
        <f>aux!Z41</f>
        <v>7.8312902153853045E-3</v>
      </c>
      <c r="T40" s="115">
        <f>('Modelo AHP'!$U$56*aux!AA41)+('Modelo AHP'!$U$57*aux!AB41)+('Modelo AHP'!$U$58*aux!AC41)+('Modelo AHP'!$U$59*aux!AD41)</f>
        <v>7.9576913294784057E-3</v>
      </c>
      <c r="U40" s="132">
        <f>('Modelo AHP'!$U$23*aux!AE41)+('Modelo AHP'!$U$24*aux!AF41)+('Modelo AHP'!$U$25*aux!AG41)+('Modelo AHP'!$U$26*aux!AH41)+('Modelo AHP'!$U$27*aux!AI41)</f>
        <v>8.7598047343431917E-3</v>
      </c>
    </row>
    <row r="41" spans="1:21">
      <c r="A41" s="162">
        <f t="shared" si="1"/>
        <v>94</v>
      </c>
      <c r="B41" s="103" t="s">
        <v>59</v>
      </c>
      <c r="C41" s="106" t="s">
        <v>60</v>
      </c>
      <c r="D41" s="205">
        <v>5.9180576631259481E-2</v>
      </c>
      <c r="E41" s="148">
        <v>83.84</v>
      </c>
      <c r="F41" s="167">
        <v>0.23110433456763232</v>
      </c>
      <c r="G41" s="145">
        <v>42284.773323483059</v>
      </c>
      <c r="H41" s="96">
        <v>6.6524767649095304</v>
      </c>
      <c r="I41" s="181">
        <v>8.3571915890540946</v>
      </c>
      <c r="J41" s="170">
        <v>2.1650614389711061E-2</v>
      </c>
      <c r="K41" s="178">
        <v>116301.97</v>
      </c>
      <c r="L41" s="226">
        <v>3.7036180574504786E-2</v>
      </c>
      <c r="M41" s="227">
        <v>149</v>
      </c>
      <c r="N41" s="226">
        <v>3.3000000000000002E-2</v>
      </c>
      <c r="O41" s="226">
        <v>3.4000000000000002E-2</v>
      </c>
      <c r="P41" s="109">
        <f>('Modelo AHP'!$U$37*aux!P42)+('Modelo AHP'!$U$38*aux!R42)+('Modelo AHP'!$U$39*aux!S42)</f>
        <v>5.376060524600614E-3</v>
      </c>
      <c r="Q41" s="112">
        <f>aux!U42</f>
        <v>7.8110494457600283E-3</v>
      </c>
      <c r="R41" s="109">
        <f>('Modelo AHP'!$U$47*aux!V42)+('Modelo AHP'!$U$48*aux!W42)+('Modelo AHP'!$U$49*aux!X42)</f>
        <v>5.9220352044601476E-3</v>
      </c>
      <c r="S41" s="112">
        <f>aux!Z42</f>
        <v>7.8042799852837061E-3</v>
      </c>
      <c r="T41" s="115">
        <f>('Modelo AHP'!$U$56*aux!AA42)+('Modelo AHP'!$U$57*aux!AB42)+('Modelo AHP'!$U$58*aux!AC42)+('Modelo AHP'!$U$59*aux!AD42)</f>
        <v>3.428562549443191E-3</v>
      </c>
      <c r="U41" s="132">
        <f>('Modelo AHP'!$U$23*aux!AE42)+('Modelo AHP'!$U$24*aux!AF42)+('Modelo AHP'!$U$25*aux!AG42)+('Modelo AHP'!$U$26*aux!AH42)+('Modelo AHP'!$U$27*aux!AI42)</f>
        <v>6.3483701722463065E-3</v>
      </c>
    </row>
    <row r="42" spans="1:21">
      <c r="A42" s="162">
        <f t="shared" si="1"/>
        <v>93</v>
      </c>
      <c r="B42" s="103" t="s">
        <v>59</v>
      </c>
      <c r="C42" s="106" t="s">
        <v>61</v>
      </c>
      <c r="D42" s="205">
        <v>5.881136523429422E-2</v>
      </c>
      <c r="E42" s="148">
        <v>82.97</v>
      </c>
      <c r="F42" s="167">
        <v>0.25361439692649884</v>
      </c>
      <c r="G42" s="145">
        <v>40170.2759776229</v>
      </c>
      <c r="H42" s="96">
        <v>6.3819345217195984</v>
      </c>
      <c r="I42" s="181">
        <v>8.2422198032652556</v>
      </c>
      <c r="J42" s="170">
        <v>2.1650614389711061E-2</v>
      </c>
      <c r="K42" s="178">
        <v>121262.94</v>
      </c>
      <c r="L42" s="226">
        <v>3.7036180574504786E-2</v>
      </c>
      <c r="M42" s="227">
        <v>149</v>
      </c>
      <c r="N42" s="226">
        <v>3.3000000000000002E-2</v>
      </c>
      <c r="O42" s="226">
        <v>3.4000000000000002E-2</v>
      </c>
      <c r="P42" s="109">
        <f>('Modelo AHP'!$U$37*aux!P43)+('Modelo AHP'!$U$38*aux!R43)+('Modelo AHP'!$U$39*aux!S43)</f>
        <v>5.6411990802294684E-3</v>
      </c>
      <c r="Q42" s="112">
        <f>aux!U43</f>
        <v>7.8141981460738055E-3</v>
      </c>
      <c r="R42" s="109">
        <f>('Modelo AHP'!$U$47*aux!V43)+('Modelo AHP'!$U$48*aux!W43)+('Modelo AHP'!$U$49*aux!X43)</f>
        <v>5.8390878925147927E-3</v>
      </c>
      <c r="S42" s="112">
        <f>aux!Z43</f>
        <v>7.8013053406846607E-3</v>
      </c>
      <c r="T42" s="115">
        <f>('Modelo AHP'!$U$56*aux!AA43)+('Modelo AHP'!$U$57*aux!AB43)+('Modelo AHP'!$U$58*aux!AC43)+('Modelo AHP'!$U$59*aux!AD43)</f>
        <v>3.428562549443191E-3</v>
      </c>
      <c r="U42" s="132">
        <f>('Modelo AHP'!$U$23*aux!AE43)+('Modelo AHP'!$U$24*aux!AF43)+('Modelo AHP'!$U$25*aux!AG43)+('Modelo AHP'!$U$26*aux!AH43)+('Modelo AHP'!$U$27*aux!AI43)</f>
        <v>6.3650648575020079E-3</v>
      </c>
    </row>
    <row r="43" spans="1:21">
      <c r="A43" s="162">
        <f t="shared" si="1"/>
        <v>95</v>
      </c>
      <c r="B43" s="103" t="s">
        <v>59</v>
      </c>
      <c r="C43" s="106" t="s">
        <v>62</v>
      </c>
      <c r="D43" s="205">
        <v>6.1551639745472349E-2</v>
      </c>
      <c r="E43" s="148">
        <v>83.5</v>
      </c>
      <c r="F43" s="167">
        <v>0.23211995659465326</v>
      </c>
      <c r="G43" s="145">
        <v>39427.800574824796</v>
      </c>
      <c r="H43" s="96">
        <v>6.5669471719802797</v>
      </c>
      <c r="I43" s="181">
        <v>8.2652516746627942</v>
      </c>
      <c r="J43" s="170">
        <v>2.1650614389711061E-2</v>
      </c>
      <c r="K43" s="178">
        <v>117119.32</v>
      </c>
      <c r="L43" s="226">
        <v>3.7036180574504786E-2</v>
      </c>
      <c r="M43" s="227">
        <v>149</v>
      </c>
      <c r="N43" s="226">
        <v>3.3000000000000002E-2</v>
      </c>
      <c r="O43" s="226">
        <v>3.4000000000000002E-2</v>
      </c>
      <c r="P43" s="109">
        <f>('Modelo AHP'!$U$37*aux!P44)+('Modelo AHP'!$U$38*aux!R44)+('Modelo AHP'!$U$39*aux!S44)</f>
        <v>5.4590817989680742E-3</v>
      </c>
      <c r="Q43" s="112">
        <f>aux!U44</f>
        <v>7.8153037670093631E-3</v>
      </c>
      <c r="R43" s="109">
        <f>('Modelo AHP'!$U$47*aux!V44)+('Modelo AHP'!$U$48*aux!W44)+('Modelo AHP'!$U$49*aux!X44)</f>
        <v>5.8765401515372077E-3</v>
      </c>
      <c r="S43" s="112">
        <f>aux!Z44</f>
        <v>7.8037898944823044E-3</v>
      </c>
      <c r="T43" s="115">
        <f>('Modelo AHP'!$U$56*aux!AA44)+('Modelo AHP'!$U$57*aux!AB44)+('Modelo AHP'!$U$58*aux!AC44)+('Modelo AHP'!$U$59*aux!AD44)</f>
        <v>3.428562549443191E-3</v>
      </c>
      <c r="U43" s="132">
        <f>('Modelo AHP'!$U$23*aux!AE44)+('Modelo AHP'!$U$24*aux!AF44)+('Modelo AHP'!$U$25*aux!AG44)+('Modelo AHP'!$U$26*aux!AH44)+('Modelo AHP'!$U$27*aux!AI44)</f>
        <v>6.348014037240733E-3</v>
      </c>
    </row>
    <row r="44" spans="1:21">
      <c r="A44" s="162">
        <f t="shared" si="1"/>
        <v>113</v>
      </c>
      <c r="B44" s="103" t="s">
        <v>59</v>
      </c>
      <c r="C44" s="106" t="s">
        <v>63</v>
      </c>
      <c r="D44" s="205">
        <v>6.6453447050461981E-2</v>
      </c>
      <c r="E44" s="148">
        <v>84.02</v>
      </c>
      <c r="F44" s="167">
        <v>0.20415795144831084</v>
      </c>
      <c r="G44" s="145">
        <v>69448.64912052537</v>
      </c>
      <c r="H44" s="96">
        <v>4.77139252414133</v>
      </c>
      <c r="I44" s="181">
        <v>5.7425753205114605</v>
      </c>
      <c r="J44" s="170">
        <v>2.1650614389711061E-2</v>
      </c>
      <c r="K44" s="178">
        <v>173061.64</v>
      </c>
      <c r="L44" s="226">
        <v>3.7036180574504786E-2</v>
      </c>
      <c r="M44" s="227">
        <v>149</v>
      </c>
      <c r="N44" s="226">
        <v>3.3000000000000002E-2</v>
      </c>
      <c r="O44" s="226">
        <v>3.4000000000000002E-2</v>
      </c>
      <c r="P44" s="109">
        <f>('Modelo AHP'!$U$37*aux!P45)+('Modelo AHP'!$U$38*aux!R45)+('Modelo AHP'!$U$39*aux!S45)</f>
        <v>5.2619555399723138E-3</v>
      </c>
      <c r="Q44" s="112">
        <f>aux!U45</f>
        <v>7.7705996885574433E-3</v>
      </c>
      <c r="R44" s="109">
        <f>('Modelo AHP'!$U$47*aux!V45)+('Modelo AHP'!$U$48*aux!W45)+('Modelo AHP'!$U$49*aux!X45)</f>
        <v>4.7160303346491343E-3</v>
      </c>
      <c r="S44" s="112">
        <f>aux!Z45</f>
        <v>7.7702463495614342E-3</v>
      </c>
      <c r="T44" s="115">
        <f>('Modelo AHP'!$U$56*aux!AA45)+('Modelo AHP'!$U$57*aux!AB45)+('Modelo AHP'!$U$58*aux!AC45)+('Modelo AHP'!$U$59*aux!AD45)</f>
        <v>3.428562549443191E-3</v>
      </c>
      <c r="U44" s="132">
        <f>('Modelo AHP'!$U$23*aux!AE45)+('Modelo AHP'!$U$24*aux!AF45)+('Modelo AHP'!$U$25*aux!AG45)+('Modelo AHP'!$U$26*aux!AH45)+('Modelo AHP'!$U$27*aux!AI45)</f>
        <v>5.901597341193659E-3</v>
      </c>
    </row>
    <row r="45" spans="1:21">
      <c r="A45" s="162">
        <f t="shared" si="1"/>
        <v>101</v>
      </c>
      <c r="B45" s="103" t="s">
        <v>59</v>
      </c>
      <c r="C45" s="106" t="s">
        <v>64</v>
      </c>
      <c r="D45" s="205">
        <v>5.8643701301122168E-2</v>
      </c>
      <c r="E45" s="148">
        <v>84.44</v>
      </c>
      <c r="F45" s="167">
        <v>0.22629773610793505</v>
      </c>
      <c r="G45" s="145">
        <v>47942.165133161499</v>
      </c>
      <c r="H45" s="96">
        <v>5.7651090614610583</v>
      </c>
      <c r="I45" s="181">
        <v>7.5823779823353226</v>
      </c>
      <c r="J45" s="170">
        <v>2.1650614389711061E-2</v>
      </c>
      <c r="K45" s="178">
        <v>123153.18</v>
      </c>
      <c r="L45" s="226">
        <v>3.7036180574504786E-2</v>
      </c>
      <c r="M45" s="227">
        <v>149</v>
      </c>
      <c r="N45" s="226">
        <v>3.3000000000000002E-2</v>
      </c>
      <c r="O45" s="226">
        <v>3.4000000000000002E-2</v>
      </c>
      <c r="P45" s="109">
        <f>('Modelo AHP'!$U$37*aux!P46)+('Modelo AHP'!$U$38*aux!R46)+('Modelo AHP'!$U$39*aux!S46)</f>
        <v>5.3010966059827275E-3</v>
      </c>
      <c r="Q45" s="112">
        <f>aux!U46</f>
        <v>7.8026250174195663E-3</v>
      </c>
      <c r="R45" s="109">
        <f>('Modelo AHP'!$U$47*aux!V46)+('Modelo AHP'!$U$48*aux!W46)+('Modelo AHP'!$U$49*aux!X46)</f>
        <v>5.5120991199417045E-3</v>
      </c>
      <c r="S45" s="112">
        <f>aux!Z46</f>
        <v>7.8001719348775511E-3</v>
      </c>
      <c r="T45" s="115">
        <f>('Modelo AHP'!$U$56*aux!AA46)+('Modelo AHP'!$U$57*aux!AB46)+('Modelo AHP'!$U$58*aux!AC46)+('Modelo AHP'!$U$59*aux!AD46)</f>
        <v>3.428562549443191E-3</v>
      </c>
      <c r="U45" s="132">
        <f>('Modelo AHP'!$U$23*aux!AE46)+('Modelo AHP'!$U$24*aux!AF46)+('Modelo AHP'!$U$25*aux!AG46)+('Modelo AHP'!$U$26*aux!AH46)+('Modelo AHP'!$U$27*aux!AI46)</f>
        <v>6.1927475112938096E-3</v>
      </c>
    </row>
    <row r="46" spans="1:21">
      <c r="A46" s="162">
        <f t="shared" si="1"/>
        <v>115</v>
      </c>
      <c r="B46" s="103" t="s">
        <v>59</v>
      </c>
      <c r="C46" s="106" t="s">
        <v>65</v>
      </c>
      <c r="D46" s="205">
        <v>3.4582132564841495E-2</v>
      </c>
      <c r="E46" s="148">
        <v>84.33</v>
      </c>
      <c r="F46" s="167">
        <v>0.18189762796504369</v>
      </c>
      <c r="G46" s="145">
        <v>56811.914053250766</v>
      </c>
      <c r="H46" s="96">
        <v>5.1998718147346068</v>
      </c>
      <c r="I46" s="181">
        <v>6.5601184594244968</v>
      </c>
      <c r="J46" s="170">
        <v>2.1650614389711061E-2</v>
      </c>
      <c r="K46" s="178">
        <v>178491.72</v>
      </c>
      <c r="L46" s="226">
        <v>3.7036180574504786E-2</v>
      </c>
      <c r="M46" s="227">
        <v>149</v>
      </c>
      <c r="N46" s="226">
        <v>3.3000000000000002E-2</v>
      </c>
      <c r="O46" s="226">
        <v>3.4000000000000002E-2</v>
      </c>
      <c r="P46" s="109">
        <f>('Modelo AHP'!$U$37*aux!P47)+('Modelo AHP'!$U$38*aux!R47)+('Modelo AHP'!$U$39*aux!S47)</f>
        <v>4.0407440474192063E-3</v>
      </c>
      <c r="Q46" s="112">
        <f>aux!U47</f>
        <v>7.7894170645874247E-3</v>
      </c>
      <c r="R46" s="109">
        <f>('Modelo AHP'!$U$47*aux!V47)+('Modelo AHP'!$U$48*aux!W47)+('Modelo AHP'!$U$49*aux!X47)</f>
        <v>5.0676896941401206E-3</v>
      </c>
      <c r="S46" s="112">
        <f>aux!Z47</f>
        <v>7.7669904221632866E-3</v>
      </c>
      <c r="T46" s="115">
        <f>('Modelo AHP'!$U$56*aux!AA47)+('Modelo AHP'!$U$57*aux!AB47)+('Modelo AHP'!$U$58*aux!AC47)+('Modelo AHP'!$U$59*aux!AD47)</f>
        <v>3.428562549443191E-3</v>
      </c>
      <c r="U46" s="132">
        <f>('Modelo AHP'!$U$23*aux!AE47)+('Modelo AHP'!$U$24*aux!AF47)+('Modelo AHP'!$U$25*aux!AG47)+('Modelo AHP'!$U$26*aux!AH47)+('Modelo AHP'!$U$27*aux!AI47)</f>
        <v>5.8237927271520915E-3</v>
      </c>
    </row>
    <row r="47" spans="1:21">
      <c r="A47" s="162">
        <f t="shared" si="1"/>
        <v>75</v>
      </c>
      <c r="B47" s="103" t="s">
        <v>66</v>
      </c>
      <c r="C47" s="106" t="s">
        <v>67</v>
      </c>
      <c r="D47" s="205">
        <v>1.7678255745433118E-2</v>
      </c>
      <c r="E47" s="148">
        <v>80.209999999999994</v>
      </c>
      <c r="F47" s="167">
        <v>0.50162045372704356</v>
      </c>
      <c r="G47" s="145">
        <v>36339.554241037375</v>
      </c>
      <c r="H47" s="96">
        <v>6.8342434414661177</v>
      </c>
      <c r="I47" s="181">
        <v>9.1062427642710837</v>
      </c>
      <c r="J47" s="170">
        <v>2.4328442251001954E-2</v>
      </c>
      <c r="K47" s="178">
        <v>94274.82</v>
      </c>
      <c r="L47" s="226">
        <v>5.3149324071204922E-2</v>
      </c>
      <c r="M47" s="227">
        <v>448</v>
      </c>
      <c r="N47" s="226">
        <v>6.0999999999999999E-2</v>
      </c>
      <c r="O47" s="226">
        <v>5.8999999999999997E-2</v>
      </c>
      <c r="P47" s="109">
        <f>('Modelo AHP'!$U$37*aux!P48)+('Modelo AHP'!$U$38*aux!R48)+('Modelo AHP'!$U$39*aux!S48)</f>
        <v>7.4591568071600252E-3</v>
      </c>
      <c r="Q47" s="112">
        <f>aux!U48</f>
        <v>7.8199024780076318E-3</v>
      </c>
      <c r="R47" s="109">
        <f>('Modelo AHP'!$U$47*aux!V48)+('Modelo AHP'!$U$48*aux!W48)+('Modelo AHP'!$U$49*aux!X48)</f>
        <v>6.4537334692919383E-3</v>
      </c>
      <c r="S47" s="112">
        <f>aux!Z48</f>
        <v>7.8174876730503877E-3</v>
      </c>
      <c r="T47" s="115">
        <f>('Modelo AHP'!$U$56*aux!AA48)+('Modelo AHP'!$U$57*aux!AB48)+('Modelo AHP'!$U$58*aux!AC48)+('Modelo AHP'!$U$59*aux!AD48)</f>
        <v>6.7408631098132875E-3</v>
      </c>
      <c r="U47" s="132">
        <f>('Modelo AHP'!$U$23*aux!AE48)+('Modelo AHP'!$U$24*aux!AF48)+('Modelo AHP'!$U$25*aux!AG48)+('Modelo AHP'!$U$26*aux!AH48)+('Modelo AHP'!$U$27*aux!AI48)</f>
        <v>7.1916446121892078E-3</v>
      </c>
    </row>
    <row r="48" spans="1:21">
      <c r="A48" s="162">
        <f t="shared" si="1"/>
        <v>107</v>
      </c>
      <c r="B48" s="103" t="s">
        <v>66</v>
      </c>
      <c r="C48" s="106" t="s">
        <v>68</v>
      </c>
      <c r="D48" s="205">
        <v>4.1301627033792233E-2</v>
      </c>
      <c r="E48" s="148">
        <v>84.91</v>
      </c>
      <c r="F48" s="167">
        <v>0.1607675906183369</v>
      </c>
      <c r="G48" s="145">
        <v>97929.557032863857</v>
      </c>
      <c r="H48" s="96">
        <v>4.1377666837346636</v>
      </c>
      <c r="I48" s="181">
        <v>5.7599538095123544</v>
      </c>
      <c r="J48" s="170">
        <v>2.4328442251001954E-2</v>
      </c>
      <c r="K48" s="178">
        <v>169153.36</v>
      </c>
      <c r="L48" s="226">
        <v>5.3149324071204922E-2</v>
      </c>
      <c r="M48" s="227">
        <v>448</v>
      </c>
      <c r="N48" s="226">
        <v>6.0999999999999999E-2</v>
      </c>
      <c r="O48" s="226">
        <v>5.8999999999999997E-2</v>
      </c>
      <c r="P48" s="109">
        <f>('Modelo AHP'!$U$37*aux!P49)+('Modelo AHP'!$U$38*aux!R49)+('Modelo AHP'!$U$39*aux!S49)</f>
        <v>3.9814764690206481E-3</v>
      </c>
      <c r="Q48" s="112">
        <f>aux!U49</f>
        <v>7.7281887373893956E-3</v>
      </c>
      <c r="R48" s="109">
        <f>('Modelo AHP'!$U$47*aux!V49)+('Modelo AHP'!$U$48*aux!W49)+('Modelo AHP'!$U$49*aux!X49)</f>
        <v>4.864211805106081E-3</v>
      </c>
      <c r="S48" s="112">
        <f>aux!Z49</f>
        <v>7.7725897912660916E-3</v>
      </c>
      <c r="T48" s="115">
        <f>('Modelo AHP'!$U$56*aux!AA49)+('Modelo AHP'!$U$57*aux!AB49)+('Modelo AHP'!$U$58*aux!AC49)+('Modelo AHP'!$U$59*aux!AD49)</f>
        <v>6.7408631098132875E-3</v>
      </c>
      <c r="U48" s="132">
        <f>('Modelo AHP'!$U$23*aux!AE49)+('Modelo AHP'!$U$24*aux!AF49)+('Modelo AHP'!$U$25*aux!AG49)+('Modelo AHP'!$U$26*aux!AH49)+('Modelo AHP'!$U$27*aux!AI49)</f>
        <v>6.0351289291319232E-3</v>
      </c>
    </row>
    <row r="49" spans="1:21">
      <c r="A49" s="162">
        <f t="shared" si="1"/>
        <v>79</v>
      </c>
      <c r="B49" s="103" t="s">
        <v>66</v>
      </c>
      <c r="C49" s="106" t="s">
        <v>69</v>
      </c>
      <c r="D49" s="205">
        <v>4.5343635624237495E-2</v>
      </c>
      <c r="E49" s="148">
        <v>83.13</v>
      </c>
      <c r="F49" s="167">
        <v>0.36434777605155649</v>
      </c>
      <c r="G49" s="145">
        <v>44658.686251894971</v>
      </c>
      <c r="H49" s="96">
        <v>7.4447265922802419</v>
      </c>
      <c r="I49" s="181">
        <v>8.754544495564792</v>
      </c>
      <c r="J49" s="170">
        <v>2.4328442251001954E-2</v>
      </c>
      <c r="K49" s="178">
        <v>99601.21</v>
      </c>
      <c r="L49" s="226">
        <v>5.3149324071204922E-2</v>
      </c>
      <c r="M49" s="227">
        <v>448</v>
      </c>
      <c r="N49" s="226">
        <v>6.0999999999999999E-2</v>
      </c>
      <c r="O49" s="226">
        <v>5.8999999999999997E-2</v>
      </c>
      <c r="P49" s="109">
        <f>('Modelo AHP'!$U$37*aux!P50)+('Modelo AHP'!$U$38*aux!R50)+('Modelo AHP'!$U$39*aux!S50)</f>
        <v>6.5985225839324067E-3</v>
      </c>
      <c r="Q49" s="112">
        <f>aux!U50</f>
        <v>7.8075144494181301E-3</v>
      </c>
      <c r="R49" s="109">
        <f>('Modelo AHP'!$U$47*aux!V50)+('Modelo AHP'!$U$48*aux!W50)+('Modelo AHP'!$U$49*aux!X50)</f>
        <v>6.4290469618991184E-3</v>
      </c>
      <c r="S49" s="112">
        <f>aux!Z50</f>
        <v>7.814293919158324E-3</v>
      </c>
      <c r="T49" s="115">
        <f>('Modelo AHP'!$U$56*aux!AA50)+('Modelo AHP'!$U$57*aux!AB50)+('Modelo AHP'!$U$58*aux!AC50)+('Modelo AHP'!$U$59*aux!AD50)</f>
        <v>6.7408631098132875E-3</v>
      </c>
      <c r="U49" s="132">
        <f>('Modelo AHP'!$U$23*aux!AE50)+('Modelo AHP'!$U$24*aux!AF50)+('Modelo AHP'!$U$25*aux!AG50)+('Modelo AHP'!$U$26*aux!AH50)+('Modelo AHP'!$U$27*aux!AI50)</f>
        <v>7.0353450708195188E-3</v>
      </c>
    </row>
    <row r="50" spans="1:21">
      <c r="A50" s="162">
        <f t="shared" si="1"/>
        <v>67</v>
      </c>
      <c r="B50" s="103" t="s">
        <v>66</v>
      </c>
      <c r="C50" s="106" t="s">
        <v>70</v>
      </c>
      <c r="D50" s="205">
        <v>7.0468040516940278E-2</v>
      </c>
      <c r="E50" s="148">
        <v>83.61</v>
      </c>
      <c r="F50" s="167">
        <v>0.45165971819093353</v>
      </c>
      <c r="G50" s="145">
        <v>33137.641732038217</v>
      </c>
      <c r="H50" s="96">
        <v>8.1252750388822506</v>
      </c>
      <c r="I50" s="181">
        <v>9.6939806311383308</v>
      </c>
      <c r="J50" s="170">
        <v>2.4328442251001954E-2</v>
      </c>
      <c r="K50" s="178">
        <v>75448.92</v>
      </c>
      <c r="L50" s="226">
        <v>5.3149324071204922E-2</v>
      </c>
      <c r="M50" s="227">
        <v>448</v>
      </c>
      <c r="N50" s="226">
        <v>6.0999999999999999E-2</v>
      </c>
      <c r="O50" s="226">
        <v>5.8999999999999997E-2</v>
      </c>
      <c r="P50" s="109">
        <f>('Modelo AHP'!$U$37*aux!P51)+('Modelo AHP'!$U$38*aux!R51)+('Modelo AHP'!$U$39*aux!S51)</f>
        <v>8.4167289075190287E-3</v>
      </c>
      <c r="Q50" s="112">
        <f>aux!U51</f>
        <v>7.8246704494319089E-3</v>
      </c>
      <c r="R50" s="109">
        <f>('Modelo AHP'!$U$47*aux!V51)+('Modelo AHP'!$U$48*aux!W51)+('Modelo AHP'!$U$49*aux!X51)</f>
        <v>6.8631106674094857E-3</v>
      </c>
      <c r="S50" s="112">
        <f>aux!Z51</f>
        <v>7.8287758609969348E-3</v>
      </c>
      <c r="T50" s="115">
        <f>('Modelo AHP'!$U$56*aux!AA51)+('Modelo AHP'!$U$57*aux!AB51)+('Modelo AHP'!$U$58*aux!AC51)+('Modelo AHP'!$U$59*aux!AD51)</f>
        <v>6.7408631098132875E-3</v>
      </c>
      <c r="U50" s="132">
        <f>('Modelo AHP'!$U$23*aux!AE51)+('Modelo AHP'!$U$24*aux!AF51)+('Modelo AHP'!$U$25*aux!AG51)+('Modelo AHP'!$U$26*aux!AH51)+('Modelo AHP'!$U$27*aux!AI51)</f>
        <v>7.4937302646440468E-3</v>
      </c>
    </row>
    <row r="51" spans="1:21">
      <c r="A51" s="162">
        <f t="shared" si="1"/>
        <v>90</v>
      </c>
      <c r="B51" s="103" t="s">
        <v>66</v>
      </c>
      <c r="C51" s="106" t="s">
        <v>71</v>
      </c>
      <c r="D51" s="205">
        <v>2.6240274531846283E-2</v>
      </c>
      <c r="E51" s="148">
        <v>84.4</v>
      </c>
      <c r="F51" s="167">
        <v>0.24061181054074529</v>
      </c>
      <c r="G51" s="145">
        <v>57508.945863492838</v>
      </c>
      <c r="H51" s="96">
        <v>5.9707613921195088</v>
      </c>
      <c r="I51" s="181">
        <v>7.2218473914189119</v>
      </c>
      <c r="J51" s="170">
        <v>2.4328442251001954E-2</v>
      </c>
      <c r="K51" s="178">
        <v>96588.23</v>
      </c>
      <c r="L51" s="226">
        <v>5.3149324071204922E-2</v>
      </c>
      <c r="M51" s="227">
        <v>448</v>
      </c>
      <c r="N51" s="226">
        <v>6.0999999999999999E-2</v>
      </c>
      <c r="O51" s="226">
        <v>5.8999999999999997E-2</v>
      </c>
      <c r="P51" s="109">
        <f>('Modelo AHP'!$U$37*aux!P52)+('Modelo AHP'!$U$38*aux!R52)+('Modelo AHP'!$U$39*aux!S52)</f>
        <v>4.5126205708371156E-3</v>
      </c>
      <c r="Q51" s="112">
        <f>aux!U52</f>
        <v>7.7883791137553183E-3</v>
      </c>
      <c r="R51" s="109">
        <f>('Modelo AHP'!$U$47*aux!V52)+('Modelo AHP'!$U$48*aux!W52)+('Modelo AHP'!$U$49*aux!X52)</f>
        <v>5.6629490941347855E-3</v>
      </c>
      <c r="S51" s="112">
        <f>aux!Z52</f>
        <v>7.81610053050329E-3</v>
      </c>
      <c r="T51" s="115">
        <f>('Modelo AHP'!$U$56*aux!AA52)+('Modelo AHP'!$U$57*aux!AB52)+('Modelo AHP'!$U$58*aux!AC52)+('Modelo AHP'!$U$59*aux!AD52)</f>
        <v>6.7408631098132875E-3</v>
      </c>
      <c r="U51" s="132">
        <f>('Modelo AHP'!$U$23*aux!AE52)+('Modelo AHP'!$U$24*aux!AF52)+('Modelo AHP'!$U$25*aux!AG52)+('Modelo AHP'!$U$26*aux!AH52)+('Modelo AHP'!$U$27*aux!AI52)</f>
        <v>6.4194064223014793E-3</v>
      </c>
    </row>
    <row r="52" spans="1:21">
      <c r="A52" s="162">
        <f t="shared" si="1"/>
        <v>77</v>
      </c>
      <c r="B52" s="103" t="s">
        <v>66</v>
      </c>
      <c r="C52" s="106" t="s">
        <v>72</v>
      </c>
      <c r="D52" s="205">
        <v>6.7304327539951012E-2</v>
      </c>
      <c r="E52" s="148">
        <v>82.22</v>
      </c>
      <c r="F52" s="167">
        <v>0.31491966705381341</v>
      </c>
      <c r="G52" s="145">
        <v>39880.74491650155</v>
      </c>
      <c r="H52" s="96">
        <v>7.2603127894471431</v>
      </c>
      <c r="I52" s="181">
        <v>9.3051478168661479</v>
      </c>
      <c r="J52" s="170">
        <v>2.4328442251001954E-2</v>
      </c>
      <c r="K52" s="178">
        <v>84664.28</v>
      </c>
      <c r="L52" s="226">
        <v>5.3149324071204922E-2</v>
      </c>
      <c r="M52" s="227">
        <v>448</v>
      </c>
      <c r="N52" s="226">
        <v>6.0999999999999999E-2</v>
      </c>
      <c r="O52" s="226">
        <v>5.8999999999999997E-2</v>
      </c>
      <c r="P52" s="109">
        <f>('Modelo AHP'!$U$37*aux!P53)+('Modelo AHP'!$U$38*aux!R53)+('Modelo AHP'!$U$39*aux!S53)</f>
        <v>6.645760054415641E-3</v>
      </c>
      <c r="Q52" s="112">
        <f>aux!U53</f>
        <v>7.8146292870940517E-3</v>
      </c>
      <c r="R52" s="109">
        <f>('Modelo AHP'!$U$47*aux!V53)+('Modelo AHP'!$U$48*aux!W53)+('Modelo AHP'!$U$49*aux!X53)</f>
        <v>6.5905490802432767E-3</v>
      </c>
      <c r="S52" s="112">
        <f>aux!Z53</f>
        <v>7.8232502438591051E-3</v>
      </c>
      <c r="T52" s="115">
        <f>('Modelo AHP'!$U$56*aux!AA53)+('Modelo AHP'!$U$57*aux!AB53)+('Modelo AHP'!$U$58*aux!AC53)+('Modelo AHP'!$U$59*aux!AD53)</f>
        <v>6.7408631098132875E-3</v>
      </c>
      <c r="U52" s="132">
        <f>('Modelo AHP'!$U$23*aux!AE53)+('Modelo AHP'!$U$24*aux!AF53)+('Modelo AHP'!$U$25*aux!AG53)+('Modelo AHP'!$U$26*aux!AH53)+('Modelo AHP'!$U$27*aux!AI53)</f>
        <v>7.1013861856059693E-3</v>
      </c>
    </row>
    <row r="53" spans="1:21">
      <c r="A53" s="162">
        <f t="shared" si="1"/>
        <v>109</v>
      </c>
      <c r="B53" s="103" t="s">
        <v>66</v>
      </c>
      <c r="C53" s="106" t="s">
        <v>73</v>
      </c>
      <c r="D53" s="205">
        <v>2.0215109498509784E-2</v>
      </c>
      <c r="E53" s="148">
        <v>82.79</v>
      </c>
      <c r="F53" s="167">
        <v>0.16274121004014122</v>
      </c>
      <c r="G53" s="145">
        <v>73749.50495488639</v>
      </c>
      <c r="H53" s="96">
        <v>4.6005553553655796</v>
      </c>
      <c r="I53" s="181">
        <v>5.8406402790321073</v>
      </c>
      <c r="J53" s="170">
        <v>2.4328442251001954E-2</v>
      </c>
      <c r="K53" s="178">
        <v>151390.35999999999</v>
      </c>
      <c r="L53" s="226">
        <v>5.3149324071204922E-2</v>
      </c>
      <c r="M53" s="227">
        <v>448</v>
      </c>
      <c r="N53" s="226">
        <v>6.0999999999999999E-2</v>
      </c>
      <c r="O53" s="226">
        <v>5.8999999999999997E-2</v>
      </c>
      <c r="P53" s="109">
        <f>('Modelo AHP'!$U$37*aux!P54)+('Modelo AHP'!$U$38*aux!R54)+('Modelo AHP'!$U$39*aux!S54)</f>
        <v>3.3784996490963323E-3</v>
      </c>
      <c r="Q53" s="112">
        <f>aux!U54</f>
        <v>7.7641952794236715E-3</v>
      </c>
      <c r="R53" s="109">
        <f>('Modelo AHP'!$U$47*aux!V54)+('Modelo AHP'!$U$48*aux!W54)+('Modelo AHP'!$U$49*aux!X54)</f>
        <v>4.9658936994208622E-3</v>
      </c>
      <c r="S53" s="112">
        <f>aux!Z54</f>
        <v>7.7832406543055484E-3</v>
      </c>
      <c r="T53" s="115">
        <f>('Modelo AHP'!$U$56*aux!AA54)+('Modelo AHP'!$U$57*aux!AB54)+('Modelo AHP'!$U$58*aux!AC54)+('Modelo AHP'!$U$59*aux!AD54)</f>
        <v>6.7408631098132875E-3</v>
      </c>
      <c r="U53" s="132">
        <f>('Modelo AHP'!$U$23*aux!AE54)+('Modelo AHP'!$U$24*aux!AF54)+('Modelo AHP'!$U$25*aux!AG54)+('Modelo AHP'!$U$26*aux!AH54)+('Modelo AHP'!$U$27*aux!AI54)</f>
        <v>5.9816653162010486E-3</v>
      </c>
    </row>
    <row r="54" spans="1:21">
      <c r="A54" s="162">
        <f t="shared" si="1"/>
        <v>112</v>
      </c>
      <c r="B54" s="103" t="s">
        <v>66</v>
      </c>
      <c r="C54" s="106" t="s">
        <v>74</v>
      </c>
      <c r="D54" s="205">
        <v>2.009877110370966E-2</v>
      </c>
      <c r="E54" s="148">
        <v>88.66</v>
      </c>
      <c r="F54" s="167">
        <v>0.16620215533259011</v>
      </c>
      <c r="G54" s="145">
        <v>52624.004354838711</v>
      </c>
      <c r="H54" s="96">
        <v>4.2004351034999559</v>
      </c>
      <c r="I54" s="181">
        <v>5.3953905229894392</v>
      </c>
      <c r="J54" s="170">
        <v>2.4328442251001954E-2</v>
      </c>
      <c r="K54" s="178">
        <v>78268.509999999995</v>
      </c>
      <c r="L54" s="226">
        <v>5.3149324071204922E-2</v>
      </c>
      <c r="M54" s="227">
        <v>448</v>
      </c>
      <c r="N54" s="226">
        <v>6.0999999999999999E-2</v>
      </c>
      <c r="O54" s="226">
        <v>5.8999999999999997E-2</v>
      </c>
      <c r="P54" s="109">
        <f>('Modelo AHP'!$U$37*aux!P55)+('Modelo AHP'!$U$38*aux!R55)+('Modelo AHP'!$U$39*aux!S55)</f>
        <v>3.4170476597246355E-3</v>
      </c>
      <c r="Q54" s="112">
        <f>aux!U55</f>
        <v>7.7956532855064428E-3</v>
      </c>
      <c r="R54" s="109">
        <f>('Modelo AHP'!$U$47*aux!V55)+('Modelo AHP'!$U$48*aux!W55)+('Modelo AHP'!$U$49*aux!X55)</f>
        <v>4.7478121557100062E-3</v>
      </c>
      <c r="S54" s="112">
        <f>aux!Z55</f>
        <v>7.8270852081276324E-3</v>
      </c>
      <c r="T54" s="115">
        <f>('Modelo AHP'!$U$56*aux!AA55)+('Modelo AHP'!$U$57*aux!AB55)+('Modelo AHP'!$U$58*aux!AC55)+('Modelo AHP'!$U$59*aux!AD55)</f>
        <v>6.7408631098132875E-3</v>
      </c>
      <c r="U54" s="132">
        <f>('Modelo AHP'!$U$23*aux!AE55)+('Modelo AHP'!$U$24*aux!AF55)+('Modelo AHP'!$U$25*aux!AG55)+('Modelo AHP'!$U$26*aux!AH55)+('Modelo AHP'!$U$27*aux!AI55)</f>
        <v>5.9270182659765525E-3</v>
      </c>
    </row>
    <row r="55" spans="1:21">
      <c r="A55" s="162">
        <f t="shared" si="1"/>
        <v>87</v>
      </c>
      <c r="B55" s="103" t="s">
        <v>75</v>
      </c>
      <c r="C55" s="106" t="s">
        <v>76</v>
      </c>
      <c r="D55" s="205">
        <v>4.010591075461413E-2</v>
      </c>
      <c r="E55" s="148">
        <v>82.74</v>
      </c>
      <c r="F55" s="167">
        <v>0.29221522610188894</v>
      </c>
      <c r="G55" s="145">
        <v>40609.309076268051</v>
      </c>
      <c r="H55" s="96">
        <v>8.2059496161233749</v>
      </c>
      <c r="I55" s="181">
        <v>9.5591642741905947</v>
      </c>
      <c r="J55" s="170">
        <v>2.2953700228598724E-2</v>
      </c>
      <c r="K55" s="178">
        <v>104126.85</v>
      </c>
      <c r="L55" s="226">
        <v>2.5154818449641802E-2</v>
      </c>
      <c r="M55" s="227">
        <v>248</v>
      </c>
      <c r="N55" s="226">
        <v>2.1999999999999999E-2</v>
      </c>
      <c r="O55" s="226">
        <v>2.3E-2</v>
      </c>
      <c r="P55" s="109">
        <f>('Modelo AHP'!$U$37*aux!P56)+('Modelo AHP'!$U$38*aux!R56)+('Modelo AHP'!$U$39*aux!S56)</f>
        <v>5.5581082679597984E-3</v>
      </c>
      <c r="Q55" s="112">
        <f>aux!U56</f>
        <v>7.8135443814057303E-3</v>
      </c>
      <c r="R55" s="109">
        <f>('Modelo AHP'!$U$47*aux!V56)+('Modelo AHP'!$U$48*aux!W56)+('Modelo AHP'!$U$49*aux!X56)</f>
        <v>6.7044328830448176E-3</v>
      </c>
      <c r="S55" s="112">
        <f>aux!Z56</f>
        <v>7.8115803025504381E-3</v>
      </c>
      <c r="T55" s="115">
        <f>('Modelo AHP'!$U$56*aux!AA56)+('Modelo AHP'!$U$57*aux!AB56)+('Modelo AHP'!$U$58*aux!AC56)+('Modelo AHP'!$U$59*aux!AD56)</f>
        <v>3.0479508539609859E-3</v>
      </c>
      <c r="U55" s="132">
        <f>('Modelo AHP'!$U$23*aux!AE56)+('Modelo AHP'!$U$24*aux!AF56)+('Modelo AHP'!$U$25*aux!AG56)+('Modelo AHP'!$U$26*aux!AH56)+('Modelo AHP'!$U$27*aux!AI56)</f>
        <v>6.6118377785263473E-3</v>
      </c>
    </row>
    <row r="56" spans="1:21">
      <c r="A56" s="162">
        <f t="shared" si="1"/>
        <v>100</v>
      </c>
      <c r="B56" s="103" t="s">
        <v>75</v>
      </c>
      <c r="C56" s="106" t="s">
        <v>77</v>
      </c>
      <c r="D56" s="205">
        <v>7.0452551084367557E-2</v>
      </c>
      <c r="E56" s="148">
        <v>82.88</v>
      </c>
      <c r="F56" s="167">
        <v>0.21955813479942984</v>
      </c>
      <c r="G56" s="145">
        <v>51925.502831253711</v>
      </c>
      <c r="H56" s="96">
        <v>5.9888170764094539</v>
      </c>
      <c r="I56" s="181">
        <v>7.2147837705266769</v>
      </c>
      <c r="J56" s="170">
        <v>2.2953700228598724E-2</v>
      </c>
      <c r="K56" s="178">
        <v>202354.96</v>
      </c>
      <c r="L56" s="226">
        <v>2.5154818449641802E-2</v>
      </c>
      <c r="M56" s="227">
        <v>248</v>
      </c>
      <c r="N56" s="226">
        <v>2.1999999999999999E-2</v>
      </c>
      <c r="O56" s="226">
        <v>2.3E-2</v>
      </c>
      <c r="P56" s="109">
        <f>('Modelo AHP'!$U$37*aux!P57)+('Modelo AHP'!$U$38*aux!R57)+('Modelo AHP'!$U$39*aux!S57)</f>
        <v>5.5698804506058245E-3</v>
      </c>
      <c r="Q56" s="112">
        <f>aux!U57</f>
        <v>7.7966934248902978E-3</v>
      </c>
      <c r="R56" s="109">
        <f>('Modelo AHP'!$U$47*aux!V57)+('Modelo AHP'!$U$48*aux!W57)+('Modelo AHP'!$U$49*aux!X57)</f>
        <v>5.5385850205644542E-3</v>
      </c>
      <c r="S56" s="112">
        <f>aux!Z57</f>
        <v>7.7526817974423673E-3</v>
      </c>
      <c r="T56" s="115">
        <f>('Modelo AHP'!$U$56*aux!AA57)+('Modelo AHP'!$U$57*aux!AB57)+('Modelo AHP'!$U$58*aux!AC57)+('Modelo AHP'!$U$59*aux!AD57)</f>
        <v>3.0479508539609859E-3</v>
      </c>
      <c r="U56" s="132">
        <f>('Modelo AHP'!$U$23*aux!AE57)+('Modelo AHP'!$U$24*aux!AF57)+('Modelo AHP'!$U$25*aux!AG57)+('Modelo AHP'!$U$26*aux!AH57)+('Modelo AHP'!$U$27*aux!AI57)</f>
        <v>6.2055394199256025E-3</v>
      </c>
    </row>
    <row r="57" spans="1:21">
      <c r="A57" s="162">
        <f t="shared" si="1"/>
        <v>108</v>
      </c>
      <c r="B57" s="103" t="s">
        <v>75</v>
      </c>
      <c r="C57" s="106" t="s">
        <v>78</v>
      </c>
      <c r="D57" s="205">
        <v>6.5782096804335638E-2</v>
      </c>
      <c r="E57" s="148">
        <v>83.16</v>
      </c>
      <c r="F57" s="167">
        <v>0.19009059568668324</v>
      </c>
      <c r="G57" s="145">
        <v>64474.770696917818</v>
      </c>
      <c r="H57" s="96">
        <v>5.3443212203568145</v>
      </c>
      <c r="I57" s="181">
        <v>6.6803726107273196</v>
      </c>
      <c r="J57" s="170">
        <v>2.2953700228598724E-2</v>
      </c>
      <c r="K57" s="178">
        <v>155934.72</v>
      </c>
      <c r="L57" s="226">
        <v>2.5154818449641802E-2</v>
      </c>
      <c r="M57" s="227">
        <v>248</v>
      </c>
      <c r="N57" s="226">
        <v>2.1999999999999999E-2</v>
      </c>
      <c r="O57" s="226">
        <v>2.3E-2</v>
      </c>
      <c r="P57" s="109">
        <f>('Modelo AHP'!$U$37*aux!P58)+('Modelo AHP'!$U$38*aux!R58)+('Modelo AHP'!$U$39*aux!S58)</f>
        <v>5.0695272722194699E-3</v>
      </c>
      <c r="Q57" s="112">
        <f>aux!U58</f>
        <v>7.778006296366039E-3</v>
      </c>
      <c r="R57" s="109">
        <f>('Modelo AHP'!$U$47*aux!V58)+('Modelo AHP'!$U$48*aux!W58)+('Modelo AHP'!$U$49*aux!X58)</f>
        <v>5.2506714062625064E-3</v>
      </c>
      <c r="S57" s="112">
        <f>aux!Z58</f>
        <v>7.7805158130083577E-3</v>
      </c>
      <c r="T57" s="115">
        <f>('Modelo AHP'!$U$56*aux!AA58)+('Modelo AHP'!$U$57*aux!AB58)+('Modelo AHP'!$U$58*aux!AC58)+('Modelo AHP'!$U$59*aux!AD58)</f>
        <v>3.0479508539609859E-3</v>
      </c>
      <c r="U57" s="132">
        <f>('Modelo AHP'!$U$23*aux!AE58)+('Modelo AHP'!$U$24*aux!AF58)+('Modelo AHP'!$U$25*aux!AG58)+('Modelo AHP'!$U$26*aux!AH58)+('Modelo AHP'!$U$27*aux!AI58)</f>
        <v>6.0197134674569233E-3</v>
      </c>
    </row>
    <row r="58" spans="1:21">
      <c r="A58" s="162">
        <f t="shared" si="1"/>
        <v>78</v>
      </c>
      <c r="B58" s="103" t="s">
        <v>75</v>
      </c>
      <c r="C58" s="106" t="s">
        <v>79</v>
      </c>
      <c r="D58" s="205">
        <v>7.5360733091704851E-2</v>
      </c>
      <c r="E58" s="148">
        <v>83.7</v>
      </c>
      <c r="F58" s="167">
        <v>0.41236042586341209</v>
      </c>
      <c r="G58" s="145">
        <v>33997.066537912506</v>
      </c>
      <c r="H58" s="96">
        <v>8.3394780622603228</v>
      </c>
      <c r="I58" s="181">
        <v>9.8235252430920017</v>
      </c>
      <c r="J58" s="170">
        <v>2.2953700228598724E-2</v>
      </c>
      <c r="K58" s="178">
        <v>81604.09</v>
      </c>
      <c r="L58" s="226">
        <v>2.5154818449641802E-2</v>
      </c>
      <c r="M58" s="227">
        <v>248</v>
      </c>
      <c r="N58" s="226">
        <v>2.1999999999999999E-2</v>
      </c>
      <c r="O58" s="226">
        <v>2.3E-2</v>
      </c>
      <c r="P58" s="109">
        <f>('Modelo AHP'!$U$37*aux!P59)+('Modelo AHP'!$U$38*aux!R59)+('Modelo AHP'!$U$39*aux!S59)</f>
        <v>8.0803254056082963E-3</v>
      </c>
      <c r="Q58" s="112">
        <f>aux!U59</f>
        <v>7.8233906790121342E-3</v>
      </c>
      <c r="R58" s="109">
        <f>('Modelo AHP'!$U$47*aux!V59)+('Modelo AHP'!$U$48*aux!W59)+('Modelo AHP'!$U$49*aux!X59)</f>
        <v>6.8173452327460055E-3</v>
      </c>
      <c r="S58" s="112">
        <f>aux!Z59</f>
        <v>7.8250851627672119E-3</v>
      </c>
      <c r="T58" s="115">
        <f>('Modelo AHP'!$U$56*aux!AA59)+('Modelo AHP'!$U$57*aux!AB59)+('Modelo AHP'!$U$58*aux!AC59)+('Modelo AHP'!$U$59*aux!AD59)</f>
        <v>3.0479508539609859E-3</v>
      </c>
      <c r="U58" s="132">
        <f>('Modelo AHP'!$U$23*aux!AE59)+('Modelo AHP'!$U$24*aux!AF59)+('Modelo AHP'!$U$25*aux!AG59)+('Modelo AHP'!$U$26*aux!AH59)+('Modelo AHP'!$U$27*aux!AI59)</f>
        <v>7.0755344239407901E-3</v>
      </c>
    </row>
    <row r="59" spans="1:21">
      <c r="A59" s="162">
        <f t="shared" si="1"/>
        <v>127</v>
      </c>
      <c r="B59" s="103" t="s">
        <v>75</v>
      </c>
      <c r="C59" s="106" t="s">
        <v>80</v>
      </c>
      <c r="D59" s="205">
        <v>5.473257445813192E-2</v>
      </c>
      <c r="E59" s="148">
        <v>81.2</v>
      </c>
      <c r="F59" s="167">
        <v>0.15357502517623364</v>
      </c>
      <c r="G59" s="145">
        <v>111688.98504278378</v>
      </c>
      <c r="H59" s="96">
        <v>3.5256587171453164</v>
      </c>
      <c r="I59" s="181">
        <v>3.7585761000630278</v>
      </c>
      <c r="J59" s="170">
        <v>2.2953700228598724E-2</v>
      </c>
      <c r="K59" s="178">
        <v>198426.45</v>
      </c>
      <c r="L59" s="226">
        <v>2.5154818449641802E-2</v>
      </c>
      <c r="M59" s="227">
        <v>248</v>
      </c>
      <c r="N59" s="226">
        <v>2.1999999999999999E-2</v>
      </c>
      <c r="O59" s="226">
        <v>2.3E-2</v>
      </c>
      <c r="P59" s="109">
        <f>('Modelo AHP'!$U$37*aux!P60)+('Modelo AHP'!$U$38*aux!R60)+('Modelo AHP'!$U$39*aux!S60)</f>
        <v>4.2931231158703171E-3</v>
      </c>
      <c r="Q59" s="112">
        <f>aux!U60</f>
        <v>7.7076995580688109E-3</v>
      </c>
      <c r="R59" s="109">
        <f>('Modelo AHP'!$U$47*aux!V60)+('Modelo AHP'!$U$48*aux!W60)+('Modelo AHP'!$U$49*aux!X60)</f>
        <v>3.9481202649534232E-3</v>
      </c>
      <c r="S59" s="112">
        <f>aux!Z60</f>
        <v>7.7550373692466317E-3</v>
      </c>
      <c r="T59" s="115">
        <f>('Modelo AHP'!$U$56*aux!AA60)+('Modelo AHP'!$U$57*aux!AB60)+('Modelo AHP'!$U$58*aux!AC60)+('Modelo AHP'!$U$59*aux!AD60)</f>
        <v>3.0479508539609859E-3</v>
      </c>
      <c r="U59" s="132">
        <f>('Modelo AHP'!$U$23*aux!AE60)+('Modelo AHP'!$U$24*aux!AF60)+('Modelo AHP'!$U$25*aux!AG60)+('Modelo AHP'!$U$26*aux!AH60)+('Modelo AHP'!$U$27*aux!AI60)</f>
        <v>5.4204310368584519E-3</v>
      </c>
    </row>
    <row r="60" spans="1:21">
      <c r="A60" s="162">
        <f t="shared" si="1"/>
        <v>125</v>
      </c>
      <c r="B60" s="103" t="s">
        <v>75</v>
      </c>
      <c r="C60" s="106" t="s">
        <v>81</v>
      </c>
      <c r="D60" s="205">
        <v>4.2279411764705878E-2</v>
      </c>
      <c r="E60" s="148">
        <v>79.150000000000006</v>
      </c>
      <c r="F60" s="167">
        <v>0.1794071762870515</v>
      </c>
      <c r="G60" s="145">
        <v>114186.30344559586</v>
      </c>
      <c r="H60" s="96">
        <v>3.6896413544379882</v>
      </c>
      <c r="I60" s="181">
        <v>4.1090254059012494</v>
      </c>
      <c r="J60" s="170">
        <v>2.2953700228598724E-2</v>
      </c>
      <c r="K60" s="178">
        <v>377354.6</v>
      </c>
      <c r="L60" s="226">
        <v>2.5154818449641802E-2</v>
      </c>
      <c r="M60" s="227">
        <v>248</v>
      </c>
      <c r="N60" s="226">
        <v>2.1999999999999999E-2</v>
      </c>
      <c r="O60" s="226">
        <v>2.3E-2</v>
      </c>
      <c r="P60" s="109">
        <f>('Modelo AHP'!$U$37*aux!P61)+('Modelo AHP'!$U$38*aux!R61)+('Modelo AHP'!$U$39*aux!S61)</f>
        <v>4.2395848623232087E-3</v>
      </c>
      <c r="Q60" s="112">
        <f>aux!U61</f>
        <v>7.7039807984998132E-3</v>
      </c>
      <c r="R60" s="109">
        <f>('Modelo AHP'!$U$47*aux!V61)+('Modelo AHP'!$U$48*aux!W61)+('Modelo AHP'!$U$49*aux!X61)</f>
        <v>4.0957269878497361E-3</v>
      </c>
      <c r="S60" s="112">
        <f>aux!Z61</f>
        <v>7.6477503558168448E-3</v>
      </c>
      <c r="T60" s="115">
        <f>('Modelo AHP'!$U$56*aux!AA61)+('Modelo AHP'!$U$57*aux!AB61)+('Modelo AHP'!$U$58*aux!AC61)+('Modelo AHP'!$U$59*aux!AD61)</f>
        <v>3.0479508539609859E-3</v>
      </c>
      <c r="U60" s="132">
        <f>('Modelo AHP'!$U$23*aux!AE61)+('Modelo AHP'!$U$24*aux!AF61)+('Modelo AHP'!$U$25*aux!AG61)+('Modelo AHP'!$U$26*aux!AH61)+('Modelo AHP'!$U$27*aux!AI61)</f>
        <v>5.4526747854015097E-3</v>
      </c>
    </row>
    <row r="61" spans="1:21">
      <c r="A61" s="162">
        <f t="shared" si="1"/>
        <v>120</v>
      </c>
      <c r="B61" s="103" t="s">
        <v>75</v>
      </c>
      <c r="C61" s="106" t="s">
        <v>82</v>
      </c>
      <c r="D61" s="205">
        <v>4.3386902214093935E-2</v>
      </c>
      <c r="E61" s="148">
        <v>81.98</v>
      </c>
      <c r="F61" s="167">
        <v>0.19447026022304834</v>
      </c>
      <c r="G61" s="145">
        <v>72527.541964330259</v>
      </c>
      <c r="H61" s="96">
        <v>4.2746589774140968</v>
      </c>
      <c r="I61" s="181">
        <v>5.4145564778189694</v>
      </c>
      <c r="J61" s="170">
        <v>2.2953700228598724E-2</v>
      </c>
      <c r="K61" s="178">
        <v>148930.14000000001</v>
      </c>
      <c r="L61" s="226">
        <v>2.5154818449641802E-2</v>
      </c>
      <c r="M61" s="227">
        <v>248</v>
      </c>
      <c r="N61" s="226">
        <v>2.1999999999999999E-2</v>
      </c>
      <c r="O61" s="226">
        <v>2.3E-2</v>
      </c>
      <c r="P61" s="109">
        <f>('Modelo AHP'!$U$37*aux!P62)+('Modelo AHP'!$U$38*aux!R62)+('Modelo AHP'!$U$39*aux!S62)</f>
        <v>4.4570539575100928E-3</v>
      </c>
      <c r="Q61" s="112">
        <f>aux!U62</f>
        <v>7.766014905851353E-3</v>
      </c>
      <c r="R61" s="109">
        <f>('Modelo AHP'!$U$47*aux!V62)+('Modelo AHP'!$U$48*aux!W62)+('Modelo AHP'!$U$49*aux!X62)</f>
        <v>4.6414871458120704E-3</v>
      </c>
      <c r="S61" s="112">
        <f>aux!Z62</f>
        <v>7.7847158255191342E-3</v>
      </c>
      <c r="T61" s="115">
        <f>('Modelo AHP'!$U$56*aux!AA62)+('Modelo AHP'!$U$57*aux!AB62)+('Modelo AHP'!$U$58*aux!AC62)+('Modelo AHP'!$U$59*aux!AD62)</f>
        <v>3.0479508539609859E-3</v>
      </c>
      <c r="U61" s="132">
        <f>('Modelo AHP'!$U$23*aux!AE62)+('Modelo AHP'!$U$24*aux!AF62)+('Modelo AHP'!$U$25*aux!AG62)+('Modelo AHP'!$U$26*aux!AH62)+('Modelo AHP'!$U$27*aux!AI62)</f>
        <v>5.7057739469442478E-3</v>
      </c>
    </row>
    <row r="62" spans="1:21">
      <c r="A62" s="162">
        <f t="shared" si="1"/>
        <v>27</v>
      </c>
      <c r="B62" s="103" t="s">
        <v>83</v>
      </c>
      <c r="C62" s="106" t="s">
        <v>84</v>
      </c>
      <c r="D62" s="205">
        <v>8.8454540118565475E-2</v>
      </c>
      <c r="E62" s="148">
        <v>82.44</v>
      </c>
      <c r="F62" s="167">
        <v>0.52322103274559195</v>
      </c>
      <c r="G62" s="145">
        <v>27725.373787260745</v>
      </c>
      <c r="H62" s="96">
        <v>11.88655481025104</v>
      </c>
      <c r="I62" s="181">
        <v>13.245846168563208</v>
      </c>
      <c r="J62" s="170">
        <v>3.7423169357068416E-2</v>
      </c>
      <c r="K62" s="178">
        <v>64358.49</v>
      </c>
      <c r="L62" s="226">
        <v>9.6040625101169633E-2</v>
      </c>
      <c r="M62" s="227">
        <v>1161</v>
      </c>
      <c r="N62" s="226">
        <v>9.2999999999999999E-2</v>
      </c>
      <c r="O62" s="226">
        <v>9.2999999999999999E-2</v>
      </c>
      <c r="P62" s="109">
        <f>('Modelo AHP'!$U$37*aux!P63)+('Modelo AHP'!$U$38*aux!R63)+('Modelo AHP'!$U$39*aux!S63)</f>
        <v>9.829537919032974E-3</v>
      </c>
      <c r="Q62" s="112">
        <f>aux!U63</f>
        <v>7.8327298635566586E-3</v>
      </c>
      <c r="R62" s="109">
        <f>('Modelo AHP'!$U$47*aux!V63)+('Modelo AHP'!$U$48*aux!W63)+('Modelo AHP'!$U$49*aux!X63)</f>
        <v>9.8821593086922364E-3</v>
      </c>
      <c r="S62" s="112">
        <f>aux!Z63</f>
        <v>7.8354257878661942E-3</v>
      </c>
      <c r="T62" s="115">
        <f>('Modelo AHP'!$U$56*aux!AA63)+('Modelo AHP'!$U$57*aux!AB63)+('Modelo AHP'!$U$58*aux!AC63)+('Modelo AHP'!$U$59*aux!AD63)</f>
        <v>1.3107168481187342E-2</v>
      </c>
      <c r="U62" s="132">
        <f>('Modelo AHP'!$U$23*aux!AE63)+('Modelo AHP'!$U$24*aux!AF63)+('Modelo AHP'!$U$25*aux!AG63)+('Modelo AHP'!$U$26*aux!AH63)+('Modelo AHP'!$U$27*aux!AI63)</f>
        <v>9.3602985866593873E-3</v>
      </c>
    </row>
    <row r="63" spans="1:21">
      <c r="A63" s="162">
        <f t="shared" si="1"/>
        <v>26</v>
      </c>
      <c r="B63" s="103" t="s">
        <v>83</v>
      </c>
      <c r="C63" s="106" t="s">
        <v>85</v>
      </c>
      <c r="D63" s="205">
        <v>0.12820075110959372</v>
      </c>
      <c r="E63" s="148">
        <v>83.16</v>
      </c>
      <c r="F63" s="167">
        <v>0.49843883923105181</v>
      </c>
      <c r="G63" s="145">
        <v>26496.747317919755</v>
      </c>
      <c r="H63" s="96">
        <v>11.061837376075829</v>
      </c>
      <c r="I63" s="181">
        <v>13.012485025479039</v>
      </c>
      <c r="J63" s="170">
        <v>3.7423169357068416E-2</v>
      </c>
      <c r="K63" s="178">
        <v>69895.94</v>
      </c>
      <c r="L63" s="226">
        <v>9.6040625101169633E-2</v>
      </c>
      <c r="M63" s="227">
        <v>1161</v>
      </c>
      <c r="N63" s="226">
        <v>9.2999999999999999E-2</v>
      </c>
      <c r="O63" s="226">
        <v>9.2999999999999999E-2</v>
      </c>
      <c r="P63" s="109">
        <f>('Modelo AHP'!$U$37*aux!P64)+('Modelo AHP'!$U$38*aux!R64)+('Modelo AHP'!$U$39*aux!S64)</f>
        <v>1.0708037623657643E-2</v>
      </c>
      <c r="Q63" s="112">
        <f>aux!U64</f>
        <v>7.8345594125778951E-3</v>
      </c>
      <c r="R63" s="109">
        <f>('Modelo AHP'!$U$47*aux!V64)+('Modelo AHP'!$U$48*aux!W64)+('Modelo AHP'!$U$49*aux!X64)</f>
        <v>9.669904241791337E-3</v>
      </c>
      <c r="S63" s="112">
        <f>aux!Z64</f>
        <v>7.83210548039911E-3</v>
      </c>
      <c r="T63" s="115">
        <f>('Modelo AHP'!$U$56*aux!AA64)+('Modelo AHP'!$U$57*aux!AB64)+('Modelo AHP'!$U$58*aux!AC64)+('Modelo AHP'!$U$59*aux!AD64)</f>
        <v>1.3107168481187342E-2</v>
      </c>
      <c r="U63" s="132">
        <f>('Modelo AHP'!$U$23*aux!AE64)+('Modelo AHP'!$U$24*aux!AF64)+('Modelo AHP'!$U$25*aux!AG64)+('Modelo AHP'!$U$26*aux!AH64)+('Modelo AHP'!$U$27*aux!AI64)</f>
        <v>9.4347146693415321E-3</v>
      </c>
    </row>
    <row r="64" spans="1:21">
      <c r="A64" s="162">
        <f t="shared" si="1"/>
        <v>28</v>
      </c>
      <c r="B64" s="103" t="s">
        <v>83</v>
      </c>
      <c r="C64" s="106" t="s">
        <v>86</v>
      </c>
      <c r="D64" s="205">
        <v>0.11182624968102299</v>
      </c>
      <c r="E64" s="148">
        <v>84.02</v>
      </c>
      <c r="F64" s="167">
        <v>0.51804593510754648</v>
      </c>
      <c r="G64" s="145">
        <v>29135.663626954261</v>
      </c>
      <c r="H64" s="96">
        <v>10.755602141982802</v>
      </c>
      <c r="I64" s="181">
        <v>12.45403057741521</v>
      </c>
      <c r="J64" s="170">
        <v>3.7423169357068416E-2</v>
      </c>
      <c r="K64" s="178">
        <v>63561.97</v>
      </c>
      <c r="L64" s="226">
        <v>9.6040625101169633E-2</v>
      </c>
      <c r="M64" s="227">
        <v>1161</v>
      </c>
      <c r="N64" s="226">
        <v>9.2999999999999999E-2</v>
      </c>
      <c r="O64" s="226">
        <v>9.2999999999999999E-2</v>
      </c>
      <c r="P64" s="109">
        <f>('Modelo AHP'!$U$37*aux!P65)+('Modelo AHP'!$U$38*aux!R65)+('Modelo AHP'!$U$39*aux!S65)</f>
        <v>1.0461278544416898E-2</v>
      </c>
      <c r="Q64" s="112">
        <f>aux!U65</f>
        <v>7.8306297994116467E-3</v>
      </c>
      <c r="R64" s="109">
        <f>('Modelo AHP'!$U$47*aux!V65)+('Modelo AHP'!$U$48*aux!W65)+('Modelo AHP'!$U$49*aux!X65)</f>
        <v>9.4275321966923974E-3</v>
      </c>
      <c r="S64" s="112">
        <f>aux!Z65</f>
        <v>7.8359033888023098E-3</v>
      </c>
      <c r="T64" s="115">
        <f>('Modelo AHP'!$U$56*aux!AA65)+('Modelo AHP'!$U$57*aux!AB65)+('Modelo AHP'!$U$58*aux!AC65)+('Modelo AHP'!$U$59*aux!AD65)</f>
        <v>1.3107168481187342E-2</v>
      </c>
      <c r="U64" s="132">
        <f>('Modelo AHP'!$U$23*aux!AE65)+('Modelo AHP'!$U$24*aux!AF65)+('Modelo AHP'!$U$25*aux!AG65)+('Modelo AHP'!$U$26*aux!AH65)+('Modelo AHP'!$U$27*aux!AI65)</f>
        <v>9.309727182508002E-3</v>
      </c>
    </row>
    <row r="65" spans="1:21">
      <c r="A65" s="162">
        <f t="shared" si="1"/>
        <v>33</v>
      </c>
      <c r="B65" s="103" t="s">
        <v>83</v>
      </c>
      <c r="C65" s="106" t="s">
        <v>87</v>
      </c>
      <c r="D65" s="205">
        <v>9.3359057987658284E-2</v>
      </c>
      <c r="E65" s="148">
        <v>84.05</v>
      </c>
      <c r="F65" s="167">
        <v>0.52139213582547483</v>
      </c>
      <c r="G65" s="145">
        <v>30205.501918589081</v>
      </c>
      <c r="H65" s="96">
        <v>9.1773477993557258</v>
      </c>
      <c r="I65" s="181">
        <v>10.667874426551677</v>
      </c>
      <c r="J65" s="170">
        <v>3.7423169357068416E-2</v>
      </c>
      <c r="K65" s="178">
        <v>59260.27</v>
      </c>
      <c r="L65" s="226">
        <v>9.6040625101169633E-2</v>
      </c>
      <c r="M65" s="227">
        <v>1161</v>
      </c>
      <c r="N65" s="226">
        <v>9.2999999999999999E-2</v>
      </c>
      <c r="O65" s="226">
        <v>9.2999999999999999E-2</v>
      </c>
      <c r="P65" s="109">
        <f>('Modelo AHP'!$U$37*aux!P66)+('Modelo AHP'!$U$38*aux!R66)+('Modelo AHP'!$U$39*aux!S66)</f>
        <v>9.9529020834496825E-3</v>
      </c>
      <c r="Q65" s="112">
        <f>aux!U66</f>
        <v>7.8290367020397555E-3</v>
      </c>
      <c r="R65" s="109">
        <f>('Modelo AHP'!$U$47*aux!V66)+('Modelo AHP'!$U$48*aux!W66)+('Modelo AHP'!$U$49*aux!X66)</f>
        <v>8.556958385052868E-3</v>
      </c>
      <c r="S65" s="112">
        <f>aux!Z66</f>
        <v>7.8384827288651825E-3</v>
      </c>
      <c r="T65" s="115">
        <f>('Modelo AHP'!$U$56*aux!AA66)+('Modelo AHP'!$U$57*aux!AB66)+('Modelo AHP'!$U$58*aux!AC66)+('Modelo AHP'!$U$59*aux!AD66)</f>
        <v>1.3107168481187342E-2</v>
      </c>
      <c r="U65" s="132">
        <f>('Modelo AHP'!$U$23*aux!AE66)+('Modelo AHP'!$U$24*aux!AF66)+('Modelo AHP'!$U$25*aux!AG66)+('Modelo AHP'!$U$26*aux!AH66)+('Modelo AHP'!$U$27*aux!AI66)</f>
        <v>8.9270692178006067E-3</v>
      </c>
    </row>
    <row r="66" spans="1:21">
      <c r="A66" s="162">
        <f t="shared" si="1"/>
        <v>40</v>
      </c>
      <c r="B66" s="103" t="s">
        <v>83</v>
      </c>
      <c r="C66" s="106" t="s">
        <v>88</v>
      </c>
      <c r="D66" s="205">
        <v>0.1125612614532282</v>
      </c>
      <c r="E66" s="148">
        <v>82.55</v>
      </c>
      <c r="F66" s="167">
        <v>0.48258374482850663</v>
      </c>
      <c r="G66" s="145">
        <v>30638.188655555554</v>
      </c>
      <c r="H66" s="96">
        <v>8.4545906572757001</v>
      </c>
      <c r="I66" s="181">
        <v>9.4441533397603923</v>
      </c>
      <c r="J66" s="170">
        <v>3.7423169357068416E-2</v>
      </c>
      <c r="K66" s="178">
        <v>63288.04</v>
      </c>
      <c r="L66" s="226">
        <v>9.6040625101169633E-2</v>
      </c>
      <c r="M66" s="227">
        <v>1161</v>
      </c>
      <c r="N66" s="226">
        <v>9.2999999999999999E-2</v>
      </c>
      <c r="O66" s="226">
        <v>9.2999999999999999E-2</v>
      </c>
      <c r="P66" s="109">
        <f>('Modelo AHP'!$U$37*aux!P67)+('Modelo AHP'!$U$38*aux!R67)+('Modelo AHP'!$U$39*aux!S67)</f>
        <v>1.0048354250837523E-2</v>
      </c>
      <c r="Q66" s="112">
        <f>aux!U67</f>
        <v>7.8283923877458077E-3</v>
      </c>
      <c r="R66" s="109">
        <f>('Modelo AHP'!$U$47*aux!V67)+('Modelo AHP'!$U$48*aux!W67)+('Modelo AHP'!$U$49*aux!X67)</f>
        <v>8.017620361903793E-3</v>
      </c>
      <c r="S66" s="112">
        <f>aux!Z67</f>
        <v>7.8360676398247942E-3</v>
      </c>
      <c r="T66" s="115">
        <f>('Modelo AHP'!$U$56*aux!AA67)+('Modelo AHP'!$U$57*aux!AB67)+('Modelo AHP'!$U$58*aux!AC67)+('Modelo AHP'!$U$59*aux!AD67)</f>
        <v>1.3107168481187342E-2</v>
      </c>
      <c r="U66" s="132">
        <f>('Modelo AHP'!$U$23*aux!AE67)+('Modelo AHP'!$U$24*aux!AF67)+('Modelo AHP'!$U$25*aux!AG67)+('Modelo AHP'!$U$26*aux!AH67)+('Modelo AHP'!$U$27*aux!AI67)</f>
        <v>8.758303707070321E-3</v>
      </c>
    </row>
    <row r="67" spans="1:21">
      <c r="A67" s="162">
        <f t="shared" si="1"/>
        <v>49</v>
      </c>
      <c r="B67" s="103" t="s">
        <v>83</v>
      </c>
      <c r="C67" s="106" t="s">
        <v>89</v>
      </c>
      <c r="D67" s="205">
        <v>3.4747622531089976E-2</v>
      </c>
      <c r="E67" s="148">
        <v>80.59</v>
      </c>
      <c r="F67" s="167">
        <v>0.31078224101479918</v>
      </c>
      <c r="G67" s="145">
        <v>35486.135025210089</v>
      </c>
      <c r="H67" s="96">
        <v>7.9437751558779492</v>
      </c>
      <c r="I67" s="181">
        <v>10.809710432739905</v>
      </c>
      <c r="J67" s="170">
        <v>3.7423169357068416E-2</v>
      </c>
      <c r="K67" s="178">
        <v>60719.63</v>
      </c>
      <c r="L67" s="226">
        <v>9.6040625101169633E-2</v>
      </c>
      <c r="M67" s="227">
        <v>1161</v>
      </c>
      <c r="N67" s="226">
        <v>9.2999999999999999E-2</v>
      </c>
      <c r="O67" s="226">
        <v>9.2999999999999999E-2</v>
      </c>
      <c r="P67" s="109">
        <f>('Modelo AHP'!$U$37*aux!P68)+('Modelo AHP'!$U$38*aux!R68)+('Modelo AHP'!$U$39*aux!S68)</f>
        <v>5.6265566824132626E-3</v>
      </c>
      <c r="Q67" s="112">
        <f>aux!U68</f>
        <v>7.8211733054966894E-3</v>
      </c>
      <c r="R67" s="109">
        <f>('Modelo AHP'!$U$47*aux!V68)+('Modelo AHP'!$U$48*aux!W68)+('Modelo AHP'!$U$49*aux!X68)</f>
        <v>8.4096503837935762E-3</v>
      </c>
      <c r="S67" s="112">
        <f>aux!Z68</f>
        <v>7.8376076827870855E-3</v>
      </c>
      <c r="T67" s="115">
        <f>('Modelo AHP'!$U$56*aux!AA68)+('Modelo AHP'!$U$57*aux!AB68)+('Modelo AHP'!$U$58*aux!AC68)+('Modelo AHP'!$U$59*aux!AD68)</f>
        <v>1.3107168481187342E-2</v>
      </c>
      <c r="U67" s="132">
        <f>('Modelo AHP'!$U$23*aux!AE68)+('Modelo AHP'!$U$24*aux!AF68)+('Modelo AHP'!$U$25*aux!AG68)+('Modelo AHP'!$U$26*aux!AH68)+('Modelo AHP'!$U$27*aux!AI68)</f>
        <v>8.1521257143755636E-3</v>
      </c>
    </row>
    <row r="68" spans="1:21">
      <c r="A68" s="162">
        <f t="shared" ref="A68:A99" si="2">_xlfn.RANK.EQ(U68,U$4:U$131)</f>
        <v>34</v>
      </c>
      <c r="B68" s="103" t="s">
        <v>83</v>
      </c>
      <c r="C68" s="106" t="s">
        <v>90</v>
      </c>
      <c r="D68" s="205">
        <v>6.5163202418104374E-2</v>
      </c>
      <c r="E68" s="148">
        <v>83.19</v>
      </c>
      <c r="F68" s="167">
        <v>0.54514559546221364</v>
      </c>
      <c r="G68" s="145">
        <v>29036.005850788544</v>
      </c>
      <c r="H68" s="96">
        <v>9.4601351613092817</v>
      </c>
      <c r="I68" s="181">
        <v>10.924366376826152</v>
      </c>
      <c r="J68" s="170">
        <v>3.7423169357068416E-2</v>
      </c>
      <c r="K68" s="178">
        <v>55808.36</v>
      </c>
      <c r="L68" s="226">
        <v>9.6040625101169633E-2</v>
      </c>
      <c r="M68" s="227">
        <v>1161</v>
      </c>
      <c r="N68" s="226">
        <v>9.2999999999999999E-2</v>
      </c>
      <c r="O68" s="226">
        <v>9.2999999999999999E-2</v>
      </c>
      <c r="P68" s="109">
        <f>('Modelo AHP'!$U$37*aux!P69)+('Modelo AHP'!$U$38*aux!R69)+('Modelo AHP'!$U$39*aux!S69)</f>
        <v>9.4054273859654897E-3</v>
      </c>
      <c r="Q68" s="112">
        <f>aux!U69</f>
        <v>7.8307781999152927E-3</v>
      </c>
      <c r="R68" s="109">
        <f>('Modelo AHP'!$U$47*aux!V69)+('Modelo AHP'!$U$48*aux!W69)+('Modelo AHP'!$U$49*aux!X69)</f>
        <v>8.690916067210161E-3</v>
      </c>
      <c r="S68" s="112">
        <f>aux!Z69</f>
        <v>7.8405525267954048E-3</v>
      </c>
      <c r="T68" s="115">
        <f>('Modelo AHP'!$U$56*aux!AA69)+('Modelo AHP'!$U$57*aux!AB69)+('Modelo AHP'!$U$58*aux!AC69)+('Modelo AHP'!$U$59*aux!AD69)</f>
        <v>1.3107168481187342E-2</v>
      </c>
      <c r="U68" s="132">
        <f>('Modelo AHP'!$U$23*aux!AE69)+('Modelo AHP'!$U$24*aux!AF69)+('Modelo AHP'!$U$25*aux!AG69)+('Modelo AHP'!$U$26*aux!AH69)+('Modelo AHP'!$U$27*aux!AI69)</f>
        <v>8.8821981057401276E-3</v>
      </c>
    </row>
    <row r="69" spans="1:21">
      <c r="A69" s="162">
        <f t="shared" si="2"/>
        <v>21</v>
      </c>
      <c r="B69" s="103" t="s">
        <v>91</v>
      </c>
      <c r="C69" s="106" t="s">
        <v>92</v>
      </c>
      <c r="D69" s="205">
        <v>0.11734347412739372</v>
      </c>
      <c r="E69" s="148">
        <v>83.3</v>
      </c>
      <c r="F69" s="167">
        <v>0.51209677419354838</v>
      </c>
      <c r="G69" s="145">
        <v>26236.184775075333</v>
      </c>
      <c r="H69" s="96">
        <v>10.192707687939782</v>
      </c>
      <c r="I69" s="181">
        <v>12.368240670499436</v>
      </c>
      <c r="J69" s="170">
        <v>4.3648282464424218E-2</v>
      </c>
      <c r="K69" s="178">
        <v>58766.9</v>
      </c>
      <c r="L69" s="226">
        <v>9.1096609487515093E-2</v>
      </c>
      <c r="M69" s="227">
        <v>1921</v>
      </c>
      <c r="N69" s="226">
        <v>9.9000000000000005E-2</v>
      </c>
      <c r="O69" s="226">
        <v>8.4000000000000005E-2</v>
      </c>
      <c r="P69" s="109">
        <f>('Modelo AHP'!$U$37*aux!P70)+('Modelo AHP'!$U$38*aux!R70)+('Modelo AHP'!$U$39*aux!S70)</f>
        <v>1.0552513851862341E-2</v>
      </c>
      <c r="Q69" s="112">
        <f>aux!U70</f>
        <v>7.8349474165458448E-3</v>
      </c>
      <c r="R69" s="109">
        <f>('Modelo AHP'!$U$47*aux!V70)+('Modelo AHP'!$U$48*aux!W70)+('Modelo AHP'!$U$49*aux!X70)</f>
        <v>9.8732167863151629E-3</v>
      </c>
      <c r="S69" s="112">
        <f>aux!Z70</f>
        <v>7.8387785581900595E-3</v>
      </c>
      <c r="T69" s="115">
        <f>('Modelo AHP'!$U$56*aux!AA70)+('Modelo AHP'!$U$57*aux!AB70)+('Modelo AHP'!$U$58*aux!AC70)+('Modelo AHP'!$U$59*aux!AD70)</f>
        <v>1.6812942176393474E-2</v>
      </c>
      <c r="U69" s="132">
        <f>('Modelo AHP'!$U$23*aux!AE70)+('Modelo AHP'!$U$24*aux!AF70)+('Modelo AHP'!$U$25*aux!AG70)+('Modelo AHP'!$U$26*aux!AH70)+('Modelo AHP'!$U$27*aux!AI70)</f>
        <v>9.8257936534520036E-3</v>
      </c>
    </row>
    <row r="70" spans="1:21">
      <c r="A70" s="162">
        <f t="shared" si="2"/>
        <v>20</v>
      </c>
      <c r="B70" s="103" t="s">
        <v>91</v>
      </c>
      <c r="C70" s="106" t="s">
        <v>93</v>
      </c>
      <c r="D70" s="205">
        <v>0.14524843071734175</v>
      </c>
      <c r="E70" s="148">
        <v>82.66</v>
      </c>
      <c r="F70" s="167">
        <v>0.53498398133132941</v>
      </c>
      <c r="G70" s="145">
        <v>27181.103020625949</v>
      </c>
      <c r="H70" s="96">
        <v>9.5266573765969298</v>
      </c>
      <c r="I70" s="181">
        <v>11.214131773611268</v>
      </c>
      <c r="J70" s="170">
        <v>4.3648282464424218E-2</v>
      </c>
      <c r="K70" s="178">
        <v>54102.28</v>
      </c>
      <c r="L70" s="226">
        <v>9.1096609487515093E-2</v>
      </c>
      <c r="M70" s="227">
        <v>1921</v>
      </c>
      <c r="N70" s="226">
        <v>9.9000000000000005E-2</v>
      </c>
      <c r="O70" s="226">
        <v>8.4000000000000005E-2</v>
      </c>
      <c r="P70" s="109">
        <f>('Modelo AHP'!$U$37*aux!P71)+('Modelo AHP'!$U$38*aux!R71)+('Modelo AHP'!$U$39*aux!S71)</f>
        <v>1.1663435967833768E-2</v>
      </c>
      <c r="Q70" s="112">
        <f>aux!U71</f>
        <v>7.8335403377514049E-3</v>
      </c>
      <c r="R70" s="109">
        <f>('Modelo AHP'!$U$47*aux!V71)+('Modelo AHP'!$U$48*aux!W71)+('Modelo AHP'!$U$49*aux!X71)</f>
        <v>9.3670428341755888E-3</v>
      </c>
      <c r="S70" s="112">
        <f>aux!Z71</f>
        <v>7.8415755085222728E-3</v>
      </c>
      <c r="T70" s="115">
        <f>('Modelo AHP'!$U$56*aux!AA71)+('Modelo AHP'!$U$57*aux!AB71)+('Modelo AHP'!$U$58*aux!AC71)+('Modelo AHP'!$U$59*aux!AD71)</f>
        <v>1.6812942176393474E-2</v>
      </c>
      <c r="U70" s="132">
        <f>('Modelo AHP'!$U$23*aux!AE71)+('Modelo AHP'!$U$24*aux!AF71)+('Modelo AHP'!$U$25*aux!AG71)+('Modelo AHP'!$U$26*aux!AH71)+('Modelo AHP'!$U$27*aux!AI71)</f>
        <v>9.837973419565221E-3</v>
      </c>
    </row>
    <row r="71" spans="1:21">
      <c r="A71" s="162">
        <f t="shared" si="2"/>
        <v>9</v>
      </c>
      <c r="B71" s="103" t="s">
        <v>91</v>
      </c>
      <c r="C71" s="106" t="s">
        <v>94</v>
      </c>
      <c r="D71" s="205">
        <v>0.13044051006428498</v>
      </c>
      <c r="E71" s="148">
        <v>82.73</v>
      </c>
      <c r="F71" s="167">
        <v>0.57912331570868159</v>
      </c>
      <c r="G71" s="145">
        <v>24846.938779240267</v>
      </c>
      <c r="H71" s="96">
        <v>12.199520263536282</v>
      </c>
      <c r="I71" s="181">
        <v>14.270899792686254</v>
      </c>
      <c r="J71" s="170">
        <v>4.3648282464424218E-2</v>
      </c>
      <c r="K71" s="178">
        <v>50635.21</v>
      </c>
      <c r="L71" s="226">
        <v>9.1096609487515093E-2</v>
      </c>
      <c r="M71" s="227">
        <v>1921</v>
      </c>
      <c r="N71" s="226">
        <v>9.9000000000000005E-2</v>
      </c>
      <c r="O71" s="226">
        <v>8.4000000000000005E-2</v>
      </c>
      <c r="P71" s="109">
        <f>('Modelo AHP'!$U$37*aux!P72)+('Modelo AHP'!$U$38*aux!R72)+('Modelo AHP'!$U$39*aux!S72)</f>
        <v>1.1764200139491098E-2</v>
      </c>
      <c r="Q71" s="112">
        <f>aux!U72</f>
        <v>7.8370161442799166E-3</v>
      </c>
      <c r="R71" s="109">
        <f>('Modelo AHP'!$U$47*aux!V72)+('Modelo AHP'!$U$48*aux!W72)+('Modelo AHP'!$U$49*aux!X72)</f>
        <v>1.0852436744695694E-2</v>
      </c>
      <c r="S71" s="112">
        <f>aux!Z72</f>
        <v>7.84365439653208E-3</v>
      </c>
      <c r="T71" s="115">
        <f>('Modelo AHP'!$U$56*aux!AA72)+('Modelo AHP'!$U$57*aux!AB72)+('Modelo AHP'!$U$58*aux!AC72)+('Modelo AHP'!$U$59*aux!AD72)</f>
        <v>1.6812942176393474E-2</v>
      </c>
      <c r="U71" s="132">
        <f>('Modelo AHP'!$U$23*aux!AE72)+('Modelo AHP'!$U$24*aux!AF72)+('Modelo AHP'!$U$25*aux!AG72)+('Modelo AHP'!$U$26*aux!AH72)+('Modelo AHP'!$U$27*aux!AI72)</f>
        <v>1.0363664341220302E-2</v>
      </c>
    </row>
    <row r="72" spans="1:21">
      <c r="A72" s="162">
        <f t="shared" si="2"/>
        <v>14</v>
      </c>
      <c r="B72" s="103" t="s">
        <v>91</v>
      </c>
      <c r="C72" s="106" t="s">
        <v>95</v>
      </c>
      <c r="D72" s="205">
        <v>0.15024819494584837</v>
      </c>
      <c r="E72" s="148">
        <v>83.15</v>
      </c>
      <c r="F72" s="167">
        <v>0.57493562231759654</v>
      </c>
      <c r="G72" s="145">
        <v>27013.23475897864</v>
      </c>
      <c r="H72" s="96">
        <v>10.284641839070536</v>
      </c>
      <c r="I72" s="181">
        <v>12.22754990440842</v>
      </c>
      <c r="J72" s="170">
        <v>4.3648282464424218E-2</v>
      </c>
      <c r="K72" s="178">
        <v>53712.09</v>
      </c>
      <c r="L72" s="226">
        <v>9.1096609487515093E-2</v>
      </c>
      <c r="M72" s="227">
        <v>1921</v>
      </c>
      <c r="N72" s="226">
        <v>9.9000000000000005E-2</v>
      </c>
      <c r="O72" s="226">
        <v>8.4000000000000005E-2</v>
      </c>
      <c r="P72" s="109">
        <f>('Modelo AHP'!$U$37*aux!P73)+('Modelo AHP'!$U$38*aux!R73)+('Modelo AHP'!$U$39*aux!S73)</f>
        <v>1.2302103935866542E-2</v>
      </c>
      <c r="Q72" s="112">
        <f>aux!U73</f>
        <v>7.8337903105636948E-3</v>
      </c>
      <c r="R72" s="109">
        <f>('Modelo AHP'!$U$47*aux!V73)+('Modelo AHP'!$U$48*aux!W73)+('Modelo AHP'!$U$49*aux!X73)</f>
        <v>9.8390871122967741E-3</v>
      </c>
      <c r="S72" s="112">
        <f>aux!Z73</f>
        <v>7.8418094701418958E-3</v>
      </c>
      <c r="T72" s="115">
        <f>('Modelo AHP'!$U$56*aux!AA73)+('Modelo AHP'!$U$57*aux!AB73)+('Modelo AHP'!$U$58*aux!AC73)+('Modelo AHP'!$U$59*aux!AD73)</f>
        <v>1.6812942176393474E-2</v>
      </c>
      <c r="U72" s="132">
        <f>('Modelo AHP'!$U$23*aux!AE73)+('Modelo AHP'!$U$24*aux!AF73)+('Modelo AHP'!$U$25*aux!AG73)+('Modelo AHP'!$U$26*aux!AH73)+('Modelo AHP'!$U$27*aux!AI73)</f>
        <v>1.0105965390223673E-2</v>
      </c>
    </row>
    <row r="73" spans="1:21">
      <c r="A73" s="162">
        <f t="shared" si="2"/>
        <v>11</v>
      </c>
      <c r="B73" s="103" t="s">
        <v>91</v>
      </c>
      <c r="C73" s="106" t="s">
        <v>96</v>
      </c>
      <c r="D73" s="205">
        <v>0.1399472583431845</v>
      </c>
      <c r="E73" s="148">
        <v>82.06</v>
      </c>
      <c r="F73" s="167">
        <v>0.60759848030393926</v>
      </c>
      <c r="G73" s="145">
        <v>24383.813521314758</v>
      </c>
      <c r="H73" s="96">
        <v>11.614098653096057</v>
      </c>
      <c r="I73" s="181">
        <v>12.831200728446071</v>
      </c>
      <c r="J73" s="170">
        <v>4.3648282464424218E-2</v>
      </c>
      <c r="K73" s="178">
        <v>50090.09</v>
      </c>
      <c r="L73" s="226">
        <v>9.1096609487515093E-2</v>
      </c>
      <c r="M73" s="227">
        <v>1921</v>
      </c>
      <c r="N73" s="226">
        <v>9.9000000000000005E-2</v>
      </c>
      <c r="O73" s="226">
        <v>8.4000000000000005E-2</v>
      </c>
      <c r="P73" s="109">
        <f>('Modelo AHP'!$U$37*aux!P74)+('Modelo AHP'!$U$38*aux!R74)+('Modelo AHP'!$U$39*aux!S74)</f>
        <v>1.2396294945286403E-2</v>
      </c>
      <c r="Q73" s="112">
        <f>aux!U74</f>
        <v>7.8377057846087637E-3</v>
      </c>
      <c r="R73" s="109">
        <f>('Modelo AHP'!$U$47*aux!V74)+('Modelo AHP'!$U$48*aux!W74)+('Modelo AHP'!$U$49*aux!X74)</f>
        <v>1.0260100952557373E-2</v>
      </c>
      <c r="S73" s="112">
        <f>aux!Z74</f>
        <v>7.8439812556470971E-3</v>
      </c>
      <c r="T73" s="115">
        <f>('Modelo AHP'!$U$56*aux!AA74)+('Modelo AHP'!$U$57*aux!AB74)+('Modelo AHP'!$U$58*aux!AC74)+('Modelo AHP'!$U$59*aux!AD74)</f>
        <v>1.6812942176393474E-2</v>
      </c>
      <c r="U73" s="132">
        <f>('Modelo AHP'!$U$23*aux!AE74)+('Modelo AHP'!$U$24*aux!AF74)+('Modelo AHP'!$U$25*aux!AG74)+('Modelo AHP'!$U$26*aux!AH74)+('Modelo AHP'!$U$27*aux!AI74)</f>
        <v>1.0266982129569984E-2</v>
      </c>
    </row>
    <row r="74" spans="1:21">
      <c r="A74" s="162">
        <f t="shared" si="2"/>
        <v>30</v>
      </c>
      <c r="B74" s="103" t="s">
        <v>91</v>
      </c>
      <c r="C74" s="106" t="s">
        <v>97</v>
      </c>
      <c r="D74" s="205">
        <v>7.0964462517680349E-2</v>
      </c>
      <c r="E74" s="148">
        <v>82.8</v>
      </c>
      <c r="F74" s="167">
        <v>0.46043839380503343</v>
      </c>
      <c r="G74" s="145">
        <v>29879.347726054708</v>
      </c>
      <c r="H74" s="96">
        <v>9.0728385562089784</v>
      </c>
      <c r="I74" s="181">
        <v>10.181676948058655</v>
      </c>
      <c r="J74" s="170">
        <v>4.3648282464424218E-2</v>
      </c>
      <c r="K74" s="178">
        <v>53324.23</v>
      </c>
      <c r="L74" s="226">
        <v>9.1096609487515093E-2</v>
      </c>
      <c r="M74" s="227">
        <v>1921</v>
      </c>
      <c r="N74" s="226">
        <v>9.9000000000000005E-2</v>
      </c>
      <c r="O74" s="226">
        <v>8.4000000000000005E-2</v>
      </c>
      <c r="P74" s="109">
        <f>('Modelo AHP'!$U$37*aux!P75)+('Modelo AHP'!$U$38*aux!R75)+('Modelo AHP'!$U$39*aux!S75)</f>
        <v>8.5392175414176295E-3</v>
      </c>
      <c r="Q74" s="112">
        <f>aux!U75</f>
        <v>7.8295223786051023E-3</v>
      </c>
      <c r="R74" s="109">
        <f>('Modelo AHP'!$U$47*aux!V75)+('Modelo AHP'!$U$48*aux!W75)+('Modelo AHP'!$U$49*aux!X75)</f>
        <v>8.936845249382477E-3</v>
      </c>
      <c r="S74" s="112">
        <f>aux!Z75</f>
        <v>7.8420420346714502E-3</v>
      </c>
      <c r="T74" s="115">
        <f>('Modelo AHP'!$U$56*aux!AA75)+('Modelo AHP'!$U$57*aux!AB75)+('Modelo AHP'!$U$58*aux!AC75)+('Modelo AHP'!$U$59*aux!AD75)</f>
        <v>1.6812942176393474E-2</v>
      </c>
      <c r="U74" s="132">
        <f>('Modelo AHP'!$U$23*aux!AE75)+('Modelo AHP'!$U$24*aux!AF75)+('Modelo AHP'!$U$25*aux!AG75)+('Modelo AHP'!$U$26*aux!AH75)+('Modelo AHP'!$U$27*aux!AI75)</f>
        <v>9.1683175996292391E-3</v>
      </c>
    </row>
    <row r="75" spans="1:21">
      <c r="A75" s="162">
        <f t="shared" si="2"/>
        <v>15</v>
      </c>
      <c r="B75" s="103" t="s">
        <v>91</v>
      </c>
      <c r="C75" s="106" t="s">
        <v>98</v>
      </c>
      <c r="D75" s="205">
        <v>0.1266128757702652</v>
      </c>
      <c r="E75" s="148">
        <v>82.56</v>
      </c>
      <c r="F75" s="167">
        <v>0.5728404099560761</v>
      </c>
      <c r="G75" s="145">
        <v>26840.542732965696</v>
      </c>
      <c r="H75" s="96">
        <v>11.10247821407998</v>
      </c>
      <c r="I75" s="181">
        <v>12.56659653606218</v>
      </c>
      <c r="J75" s="170">
        <v>4.3648282464424218E-2</v>
      </c>
      <c r="K75" s="178">
        <v>50948.32</v>
      </c>
      <c r="L75" s="226">
        <v>9.1096609487515093E-2</v>
      </c>
      <c r="M75" s="227">
        <v>1921</v>
      </c>
      <c r="N75" s="226">
        <v>9.9000000000000005E-2</v>
      </c>
      <c r="O75" s="226">
        <v>8.4000000000000005E-2</v>
      </c>
      <c r="P75" s="109">
        <f>('Modelo AHP'!$U$37*aux!P76)+('Modelo AHP'!$U$38*aux!R76)+('Modelo AHP'!$U$39*aux!S76)</f>
        <v>1.1573285916053598E-2</v>
      </c>
      <c r="Q75" s="112">
        <f>aux!U76</f>
        <v>7.8340474664487843E-3</v>
      </c>
      <c r="R75" s="109">
        <f>('Modelo AHP'!$U$47*aux!V76)+('Modelo AHP'!$U$48*aux!W76)+('Modelo AHP'!$U$49*aux!X76)</f>
        <v>1.0086883611339664E-2</v>
      </c>
      <c r="S75" s="112">
        <f>aux!Z76</f>
        <v>7.8434666528105074E-3</v>
      </c>
      <c r="T75" s="115">
        <f>('Modelo AHP'!$U$56*aux!AA76)+('Modelo AHP'!$U$57*aux!AB76)+('Modelo AHP'!$U$58*aux!AC76)+('Modelo AHP'!$U$59*aux!AD76)</f>
        <v>1.6812942176393474E-2</v>
      </c>
      <c r="U75" s="132">
        <f>('Modelo AHP'!$U$23*aux!AE76)+('Modelo AHP'!$U$24*aux!AF76)+('Modelo AHP'!$U$25*aux!AG76)+('Modelo AHP'!$U$26*aux!AH76)+('Modelo AHP'!$U$27*aux!AI76)</f>
        <v>1.0069222573366073E-2</v>
      </c>
    </row>
    <row r="76" spans="1:21">
      <c r="A76" s="162">
        <f t="shared" si="2"/>
        <v>25</v>
      </c>
      <c r="B76" s="103" t="s">
        <v>99</v>
      </c>
      <c r="C76" s="106" t="s">
        <v>100</v>
      </c>
      <c r="D76" s="205">
        <v>4.6209482989552637E-2</v>
      </c>
      <c r="E76" s="148">
        <v>81.31</v>
      </c>
      <c r="F76" s="167">
        <v>0.62977030204376927</v>
      </c>
      <c r="G76" s="145">
        <v>25885.772517658326</v>
      </c>
      <c r="H76" s="96">
        <v>11.942699000009286</v>
      </c>
      <c r="I76" s="181">
        <v>12.998320749843986</v>
      </c>
      <c r="J76" s="170">
        <v>4.7636887184685679E-2</v>
      </c>
      <c r="K76" s="178">
        <v>53631.42</v>
      </c>
      <c r="L76" s="226">
        <v>5.9476184089427023E-2</v>
      </c>
      <c r="M76" s="227">
        <v>1465</v>
      </c>
      <c r="N76" s="226">
        <v>6.5000000000000002E-2</v>
      </c>
      <c r="O76" s="226">
        <v>6.3E-2</v>
      </c>
      <c r="P76" s="109">
        <f>('Modelo AHP'!$U$37*aux!P77)+('Modelo AHP'!$U$38*aux!R77)+('Modelo AHP'!$U$39*aux!S77)</f>
        <v>9.8794993350741177E-3</v>
      </c>
      <c r="Q76" s="112">
        <f>aux!U77</f>
        <v>7.835469215822179E-3</v>
      </c>
      <c r="R76" s="109">
        <f>('Modelo AHP'!$U$47*aux!V77)+('Modelo AHP'!$U$48*aux!W77)+('Modelo AHP'!$U$49*aux!X77)</f>
        <v>1.0732436065467234E-2</v>
      </c>
      <c r="S76" s="112">
        <f>aux!Z77</f>
        <v>7.8418578406379488E-3</v>
      </c>
      <c r="T76" s="115">
        <f>('Modelo AHP'!$U$56*aux!AA77)+('Modelo AHP'!$U$57*aux!AB77)+('Modelo AHP'!$U$58*aux!AC77)+('Modelo AHP'!$U$59*aux!AD77)</f>
        <v>1.2200591357800841E-2</v>
      </c>
      <c r="U76" s="132">
        <f>('Modelo AHP'!$U$23*aux!AE77)+('Modelo AHP'!$U$24*aux!AF77)+('Modelo AHP'!$U$25*aux!AG77)+('Modelo AHP'!$U$26*aux!AH77)+('Modelo AHP'!$U$27*aux!AI77)</f>
        <v>9.5756923953849056E-3</v>
      </c>
    </row>
    <row r="77" spans="1:21">
      <c r="A77" s="162">
        <f t="shared" si="2"/>
        <v>16</v>
      </c>
      <c r="B77" s="103" t="s">
        <v>99</v>
      </c>
      <c r="C77" s="106" t="s">
        <v>101</v>
      </c>
      <c r="D77" s="205">
        <v>8.8365463956192339E-2</v>
      </c>
      <c r="E77" s="148">
        <v>80.58</v>
      </c>
      <c r="F77" s="167">
        <v>0.67080616785677327</v>
      </c>
      <c r="G77" s="145">
        <v>23155.196623716969</v>
      </c>
      <c r="H77" s="96">
        <v>13.386403042523657</v>
      </c>
      <c r="I77" s="181">
        <v>13.969959397587086</v>
      </c>
      <c r="J77" s="170">
        <v>4.7636887184685679E-2</v>
      </c>
      <c r="K77" s="178">
        <v>53757.51</v>
      </c>
      <c r="L77" s="226">
        <v>5.9476184089427023E-2</v>
      </c>
      <c r="M77" s="227">
        <v>1465</v>
      </c>
      <c r="N77" s="226">
        <v>6.5000000000000002E-2</v>
      </c>
      <c r="O77" s="226">
        <v>6.3E-2</v>
      </c>
      <c r="P77" s="109">
        <f>('Modelo AHP'!$U$37*aux!P78)+('Modelo AHP'!$U$38*aux!R78)+('Modelo AHP'!$U$39*aux!S78)</f>
        <v>1.1636976697705781E-2</v>
      </c>
      <c r="Q77" s="112">
        <f>aux!U78</f>
        <v>7.839535319376709E-3</v>
      </c>
      <c r="R77" s="109">
        <f>('Modelo AHP'!$U$47*aux!V78)+('Modelo AHP'!$U$48*aux!W78)+('Modelo AHP'!$U$49*aux!X78)</f>
        <v>1.1299214994571243E-2</v>
      </c>
      <c r="S77" s="112">
        <f>aux!Z78</f>
        <v>7.8417822358797067E-3</v>
      </c>
      <c r="T77" s="115">
        <f>('Modelo AHP'!$U$56*aux!AA78)+('Modelo AHP'!$U$57*aux!AB78)+('Modelo AHP'!$U$58*aux!AC78)+('Modelo AHP'!$U$59*aux!AD78)</f>
        <v>1.2200591357800841E-2</v>
      </c>
      <c r="U77" s="132">
        <f>('Modelo AHP'!$U$23*aux!AE78)+('Modelo AHP'!$U$24*aux!AF78)+('Modelo AHP'!$U$25*aux!AG78)+('Modelo AHP'!$U$26*aux!AH78)+('Modelo AHP'!$U$27*aux!AI78)</f>
        <v>1.0063977972676158E-2</v>
      </c>
    </row>
    <row r="78" spans="1:21">
      <c r="A78" s="162">
        <f t="shared" si="2"/>
        <v>19</v>
      </c>
      <c r="B78" s="103" t="s">
        <v>99</v>
      </c>
      <c r="C78" s="106" t="s">
        <v>102</v>
      </c>
      <c r="D78" s="205">
        <v>0.12767163918694932</v>
      </c>
      <c r="E78" s="148">
        <v>82.12</v>
      </c>
      <c r="F78" s="167">
        <v>0.60006150061500618</v>
      </c>
      <c r="G78" s="145">
        <v>24195.748957966276</v>
      </c>
      <c r="H78" s="96">
        <v>11.403959286004291</v>
      </c>
      <c r="I78" s="181">
        <v>12.8732429302133</v>
      </c>
      <c r="J78" s="170">
        <v>4.7636887184685679E-2</v>
      </c>
      <c r="K78" s="178">
        <v>50458.7</v>
      </c>
      <c r="L78" s="226">
        <v>5.9476184089427023E-2</v>
      </c>
      <c r="M78" s="227">
        <v>1465</v>
      </c>
      <c r="N78" s="226">
        <v>6.5000000000000002E-2</v>
      </c>
      <c r="O78" s="226">
        <v>6.3E-2</v>
      </c>
      <c r="P78" s="109">
        <f>('Modelo AHP'!$U$37*aux!P79)+('Modelo AHP'!$U$38*aux!R79)+('Modelo AHP'!$U$39*aux!S79)</f>
        <v>1.1938650797837937E-2</v>
      </c>
      <c r="Q78" s="112">
        <f>aux!U79</f>
        <v>7.8379858317560377E-3</v>
      </c>
      <c r="R78" s="109">
        <f>('Modelo AHP'!$U$47*aux!V79)+('Modelo AHP'!$U$48*aux!W79)+('Modelo AHP'!$U$49*aux!X79)</f>
        <v>1.0603268146161957E-2</v>
      </c>
      <c r="S78" s="112">
        <f>aux!Z79</f>
        <v>7.8437602335998668E-3</v>
      </c>
      <c r="T78" s="115">
        <f>('Modelo AHP'!$U$56*aux!AA79)+('Modelo AHP'!$U$57*aux!AB79)+('Modelo AHP'!$U$58*aux!AC79)+('Modelo AHP'!$U$59*aux!AD79)</f>
        <v>1.2200591357800841E-2</v>
      </c>
      <c r="U78" s="132">
        <f>('Modelo AHP'!$U$23*aux!AE79)+('Modelo AHP'!$U$24*aux!AF79)+('Modelo AHP'!$U$25*aux!AG79)+('Modelo AHP'!$U$26*aux!AH79)+('Modelo AHP'!$U$27*aux!AI79)</f>
        <v>9.8761486563263157E-3</v>
      </c>
    </row>
    <row r="79" spans="1:21">
      <c r="A79" s="162">
        <f t="shared" si="2"/>
        <v>12</v>
      </c>
      <c r="B79" s="103" t="s">
        <v>99</v>
      </c>
      <c r="C79" s="106" t="s">
        <v>103</v>
      </c>
      <c r="D79" s="205">
        <v>0.22202192448233862</v>
      </c>
      <c r="E79" s="148">
        <v>83.41</v>
      </c>
      <c r="F79" s="167">
        <v>0.62296991264962798</v>
      </c>
      <c r="G79" s="145">
        <v>24167.034213544513</v>
      </c>
      <c r="H79" s="96">
        <v>10.226594485751136</v>
      </c>
      <c r="I79" s="181">
        <v>12.277366096303172</v>
      </c>
      <c r="J79" s="170">
        <v>4.7636887184685679E-2</v>
      </c>
      <c r="K79" s="178">
        <v>54334.41</v>
      </c>
      <c r="L79" s="226">
        <v>5.9476184089427023E-2</v>
      </c>
      <c r="M79" s="227">
        <v>1465</v>
      </c>
      <c r="N79" s="226">
        <v>6.5000000000000002E-2</v>
      </c>
      <c r="O79" s="226">
        <v>6.3E-2</v>
      </c>
      <c r="P79" s="109">
        <f>('Modelo AHP'!$U$37*aux!P80)+('Modelo AHP'!$U$38*aux!R80)+('Modelo AHP'!$U$39*aux!S80)</f>
        <v>1.5026482834797275E-2</v>
      </c>
      <c r="Q79" s="112">
        <f>aux!U80</f>
        <v>7.8380285909134071E-3</v>
      </c>
      <c r="R79" s="109">
        <f>('Modelo AHP'!$U$47*aux!V80)+('Modelo AHP'!$U$48*aux!W80)+('Modelo AHP'!$U$49*aux!X80)</f>
        <v>1.0209173757436896E-2</v>
      </c>
      <c r="S79" s="112">
        <f>aux!Z80</f>
        <v>7.8414363211756904E-3</v>
      </c>
      <c r="T79" s="115">
        <f>('Modelo AHP'!$U$56*aux!AA80)+('Modelo AHP'!$U$57*aux!AB80)+('Modelo AHP'!$U$58*aux!AC80)+('Modelo AHP'!$U$59*aux!AD80)</f>
        <v>1.2200591357800841E-2</v>
      </c>
      <c r="U79" s="132">
        <f>('Modelo AHP'!$U$23*aux!AE80)+('Modelo AHP'!$U$24*aux!AF80)+('Modelo AHP'!$U$25*aux!AG80)+('Modelo AHP'!$U$26*aux!AH80)+('Modelo AHP'!$U$27*aux!AI80)</f>
        <v>1.0256628305956852E-2</v>
      </c>
    </row>
    <row r="80" spans="1:21">
      <c r="A80" s="162">
        <f t="shared" si="2"/>
        <v>17</v>
      </c>
      <c r="B80" s="103" t="s">
        <v>99</v>
      </c>
      <c r="C80" s="106" t="s">
        <v>104</v>
      </c>
      <c r="D80" s="205">
        <v>0.21141707432539059</v>
      </c>
      <c r="E80" s="148">
        <v>82.16</v>
      </c>
      <c r="F80" s="167">
        <v>0.58842264914054598</v>
      </c>
      <c r="G80" s="145">
        <v>24962.434489020263</v>
      </c>
      <c r="H80" s="96">
        <v>9.6021525471531621</v>
      </c>
      <c r="I80" s="181">
        <v>11.769471082389128</v>
      </c>
      <c r="J80" s="170">
        <v>4.7636887184685679E-2</v>
      </c>
      <c r="K80" s="178">
        <v>51696.95</v>
      </c>
      <c r="L80" s="226">
        <v>5.9476184089427023E-2</v>
      </c>
      <c r="M80" s="227">
        <v>1465</v>
      </c>
      <c r="N80" s="226">
        <v>6.5000000000000002E-2</v>
      </c>
      <c r="O80" s="226">
        <v>6.3E-2</v>
      </c>
      <c r="P80" s="109">
        <f>('Modelo AHP'!$U$37*aux!P81)+('Modelo AHP'!$U$38*aux!R81)+('Modelo AHP'!$U$39*aux!S81)</f>
        <v>1.428739422145661E-2</v>
      </c>
      <c r="Q80" s="112">
        <f>aux!U81</f>
        <v>7.8368441594919777E-3</v>
      </c>
      <c r="R80" s="109">
        <f>('Modelo AHP'!$U$47*aux!V81)+('Modelo AHP'!$U$48*aux!W81)+('Modelo AHP'!$U$49*aux!X81)</f>
        <v>9.9336464429150336E-3</v>
      </c>
      <c r="S80" s="112">
        <f>aux!Z81</f>
        <v>7.843017767171976E-3</v>
      </c>
      <c r="T80" s="115">
        <f>('Modelo AHP'!$U$56*aux!AA81)+('Modelo AHP'!$U$57*aux!AB81)+('Modelo AHP'!$U$58*aux!AC81)+('Modelo AHP'!$U$59*aux!AD81)</f>
        <v>1.2200591357800841E-2</v>
      </c>
      <c r="U80" s="132">
        <f>('Modelo AHP'!$U$23*aux!AE81)+('Modelo AHP'!$U$24*aux!AF81)+('Modelo AHP'!$U$25*aux!AG81)+('Modelo AHP'!$U$26*aux!AH81)+('Modelo AHP'!$U$27*aux!AI81)</f>
        <v>1.0038867498940401E-2</v>
      </c>
    </row>
    <row r="81" spans="1:21">
      <c r="A81" s="162">
        <f t="shared" si="2"/>
        <v>13</v>
      </c>
      <c r="B81" s="103" t="s">
        <v>99</v>
      </c>
      <c r="C81" s="106" t="s">
        <v>105</v>
      </c>
      <c r="D81" s="205">
        <v>0.16190688680648521</v>
      </c>
      <c r="E81" s="148">
        <v>84.25</v>
      </c>
      <c r="F81" s="167">
        <v>0.64077287066246058</v>
      </c>
      <c r="G81" s="145">
        <v>24303.39907150259</v>
      </c>
      <c r="H81" s="96">
        <v>10.805908941912142</v>
      </c>
      <c r="I81" s="181">
        <v>13.53236865052355</v>
      </c>
      <c r="J81" s="170">
        <v>4.7636887184685679E-2</v>
      </c>
      <c r="K81" s="178">
        <v>42464.99</v>
      </c>
      <c r="L81" s="226">
        <v>5.9476184089427023E-2</v>
      </c>
      <c r="M81" s="227">
        <v>1465</v>
      </c>
      <c r="N81" s="226">
        <v>6.5000000000000002E-2</v>
      </c>
      <c r="O81" s="226">
        <v>6.3E-2</v>
      </c>
      <c r="P81" s="109">
        <f>('Modelo AHP'!$U$37*aux!P82)+('Modelo AHP'!$U$38*aux!R82)+('Modelo AHP'!$U$39*aux!S82)</f>
        <v>1.3456289516431234E-2</v>
      </c>
      <c r="Q81" s="112">
        <f>aux!U82</f>
        <v>7.8378255298540596E-3</v>
      </c>
      <c r="R81" s="109">
        <f>('Modelo AHP'!$U$47*aux!V82)+('Modelo AHP'!$U$48*aux!W82)+('Modelo AHP'!$U$49*aux!X82)</f>
        <v>1.0736509095692272E-2</v>
      </c>
      <c r="S81" s="112">
        <f>aux!Z82</f>
        <v>7.8485533378270314E-3</v>
      </c>
      <c r="T81" s="115">
        <f>('Modelo AHP'!$U$56*aux!AA82)+('Modelo AHP'!$U$57*aux!AB82)+('Modelo AHP'!$U$58*aux!AC82)+('Modelo AHP'!$U$59*aux!AD82)</f>
        <v>1.2200591357800841E-2</v>
      </c>
      <c r="U81" s="132">
        <f>('Modelo AHP'!$U$23*aux!AE82)+('Modelo AHP'!$U$24*aux!AF82)+('Modelo AHP'!$U$25*aux!AG82)+('Modelo AHP'!$U$26*aux!AH82)+('Modelo AHP'!$U$27*aux!AI82)</f>
        <v>1.0175260068044274E-2</v>
      </c>
    </row>
    <row r="82" spans="1:21">
      <c r="A82" s="162">
        <f t="shared" si="2"/>
        <v>8</v>
      </c>
      <c r="B82" s="103" t="s">
        <v>99</v>
      </c>
      <c r="C82" s="106" t="s">
        <v>106</v>
      </c>
      <c r="D82" s="205">
        <v>0.2697865255396325</v>
      </c>
      <c r="E82" s="148">
        <v>82.73</v>
      </c>
      <c r="F82" s="167">
        <v>0.70023382696804359</v>
      </c>
      <c r="G82" s="145">
        <v>21749.907419242183</v>
      </c>
      <c r="H82" s="96">
        <v>10.336079787567117</v>
      </c>
      <c r="I82" s="181">
        <v>12.025151931688839</v>
      </c>
      <c r="J82" s="170">
        <v>4.7636887184685679E-2</v>
      </c>
      <c r="K82" s="178">
        <v>43833.22</v>
      </c>
      <c r="L82" s="226">
        <v>5.9476184089427023E-2</v>
      </c>
      <c r="M82" s="227">
        <v>1465</v>
      </c>
      <c r="N82" s="226">
        <v>6.5000000000000002E-2</v>
      </c>
      <c r="O82" s="226">
        <v>6.3E-2</v>
      </c>
      <c r="P82" s="109">
        <f>('Modelo AHP'!$U$37*aux!P83)+('Modelo AHP'!$U$38*aux!R83)+('Modelo AHP'!$U$39*aux!S83)</f>
        <v>1.7395109345444873E-2</v>
      </c>
      <c r="Q82" s="112">
        <f>aux!U83</f>
        <v>7.8416279370703383E-3</v>
      </c>
      <c r="R82" s="109">
        <f>('Modelo AHP'!$U$47*aux!V83)+('Modelo AHP'!$U$48*aux!W83)+('Modelo AHP'!$U$49*aux!X83)</f>
        <v>1.0139178335618452E-2</v>
      </c>
      <c r="S82" s="112">
        <f>aux!Z83</f>
        <v>7.8477329341600562E-3</v>
      </c>
      <c r="T82" s="115">
        <f>('Modelo AHP'!$U$56*aux!AA83)+('Modelo AHP'!$U$57*aux!AB83)+('Modelo AHP'!$U$58*aux!AC83)+('Modelo AHP'!$U$59*aux!AD83)</f>
        <v>1.2200591357800841E-2</v>
      </c>
      <c r="U82" s="132">
        <f>('Modelo AHP'!$U$23*aux!AE83)+('Modelo AHP'!$U$24*aux!AF83)+('Modelo AHP'!$U$25*aux!AG83)+('Modelo AHP'!$U$26*aux!AH83)+('Modelo AHP'!$U$27*aux!AI83)</f>
        <v>1.0629631600747261E-2</v>
      </c>
    </row>
    <row r="83" spans="1:21">
      <c r="A83" s="162">
        <f t="shared" si="2"/>
        <v>2</v>
      </c>
      <c r="B83" s="103" t="s">
        <v>107</v>
      </c>
      <c r="C83" s="106" t="s">
        <v>108</v>
      </c>
      <c r="D83" s="205">
        <v>8.7534659073969165E-2</v>
      </c>
      <c r="E83" s="148">
        <v>80.02</v>
      </c>
      <c r="F83" s="167">
        <v>0.73590410850879273</v>
      </c>
      <c r="G83" s="145">
        <v>20936.925284383033</v>
      </c>
      <c r="H83" s="96">
        <v>14.775951868829829</v>
      </c>
      <c r="I83" s="181">
        <v>16.105916385912497</v>
      </c>
      <c r="J83" s="170">
        <v>5.505836745741402E-2</v>
      </c>
      <c r="K83" s="178">
        <v>42990.25</v>
      </c>
      <c r="L83" s="226">
        <v>0.1114091600723334</v>
      </c>
      <c r="M83" s="227">
        <v>3156</v>
      </c>
      <c r="N83" s="226">
        <v>0.123</v>
      </c>
      <c r="O83" s="226">
        <v>0.11700000000000001</v>
      </c>
      <c r="P83" s="109">
        <f>('Modelo AHP'!$U$37*aux!P84)+('Modelo AHP'!$U$38*aux!R84)+('Modelo AHP'!$U$39*aux!S84)</f>
        <v>1.2410647745240297E-2</v>
      </c>
      <c r="Q83" s="112">
        <f>aux!U84</f>
        <v>7.8428385496578344E-3</v>
      </c>
      <c r="R83" s="109">
        <f>('Modelo AHP'!$U$47*aux!V84)+('Modelo AHP'!$U$48*aux!W84)+('Modelo AHP'!$U$49*aux!X84)</f>
        <v>1.2934675630926271E-2</v>
      </c>
      <c r="S83" s="112">
        <f>aux!Z84</f>
        <v>7.8482383869561134E-3</v>
      </c>
      <c r="T83" s="115">
        <f>('Modelo AHP'!$U$56*aux!AA84)+('Modelo AHP'!$U$57*aux!AB84)+('Modelo AHP'!$U$58*aux!AC84)+('Modelo AHP'!$U$59*aux!AD84)</f>
        <v>2.4936950770934638E-2</v>
      </c>
      <c r="U83" s="132">
        <f>('Modelo AHP'!$U$23*aux!AE84)+('Modelo AHP'!$U$24*aux!AF84)+('Modelo AHP'!$U$25*aux!AG84)+('Modelo AHP'!$U$26*aux!AH84)+('Modelo AHP'!$U$27*aux!AI84)</f>
        <v>1.1945883444622728E-2</v>
      </c>
    </row>
    <row r="84" spans="1:21">
      <c r="A84" s="162">
        <f t="shared" si="2"/>
        <v>1</v>
      </c>
      <c r="B84" s="103" t="s">
        <v>107</v>
      </c>
      <c r="C84" s="106" t="s">
        <v>109</v>
      </c>
      <c r="D84" s="205">
        <v>0.20613296596765143</v>
      </c>
      <c r="E84" s="148">
        <v>82.14</v>
      </c>
      <c r="F84" s="167">
        <v>0.64323101340627431</v>
      </c>
      <c r="G84" s="145">
        <v>19764.775029451135</v>
      </c>
      <c r="H84" s="96">
        <v>12.5704794826705</v>
      </c>
      <c r="I84" s="181">
        <v>15.136590728009633</v>
      </c>
      <c r="J84" s="170">
        <v>5.505836745741402E-2</v>
      </c>
      <c r="K84" s="178">
        <v>45299.199999999997</v>
      </c>
      <c r="L84" s="226">
        <v>0.1114091600723334</v>
      </c>
      <c r="M84" s="227">
        <v>3156</v>
      </c>
      <c r="N84" s="226">
        <v>0.123</v>
      </c>
      <c r="O84" s="226">
        <v>0.11700000000000001</v>
      </c>
      <c r="P84" s="109">
        <f>('Modelo AHP'!$U$37*aux!P85)+('Modelo AHP'!$U$38*aux!R85)+('Modelo AHP'!$U$39*aux!S85)</f>
        <v>1.4802347432408058E-2</v>
      </c>
      <c r="Q84" s="112">
        <f>aux!U85</f>
        <v>7.8445839998863356E-3</v>
      </c>
      <c r="R84" s="109">
        <f>('Modelo AHP'!$U$47*aux!V85)+('Modelo AHP'!$U$48*aux!W85)+('Modelo AHP'!$U$49*aux!X85)</f>
        <v>1.2247367734666245E-2</v>
      </c>
      <c r="S84" s="112">
        <f>aux!Z85</f>
        <v>7.8468539186672577E-3</v>
      </c>
      <c r="T84" s="115">
        <f>('Modelo AHP'!$U$56*aux!AA85)+('Modelo AHP'!$U$57*aux!AB85)+('Modelo AHP'!$U$58*aux!AC85)+('Modelo AHP'!$U$59*aux!AD85)</f>
        <v>2.4936950770934638E-2</v>
      </c>
      <c r="U84" s="132">
        <f>('Modelo AHP'!$U$23*aux!AE85)+('Modelo AHP'!$U$24*aux!AF85)+('Modelo AHP'!$U$25*aux!AG85)+('Modelo AHP'!$U$26*aux!AH85)+('Modelo AHP'!$U$27*aux!AI85)</f>
        <v>1.2110610407038194E-2</v>
      </c>
    </row>
    <row r="85" spans="1:21">
      <c r="A85" s="162">
        <f t="shared" si="2"/>
        <v>7</v>
      </c>
      <c r="B85" s="183" t="s">
        <v>107</v>
      </c>
      <c r="C85" s="184" t="s">
        <v>110</v>
      </c>
      <c r="D85" s="205">
        <v>8.5992524600167819E-2</v>
      </c>
      <c r="E85" s="148">
        <v>82.77</v>
      </c>
      <c r="F85" s="167">
        <v>0.5494712344707211</v>
      </c>
      <c r="G85" s="185">
        <v>27963.193401309505</v>
      </c>
      <c r="H85" s="96">
        <v>10.97943190744035</v>
      </c>
      <c r="I85" s="181">
        <v>11.913115587567983</v>
      </c>
      <c r="J85" s="170">
        <v>5.505836745741402E-2</v>
      </c>
      <c r="K85" s="186">
        <v>44192.6</v>
      </c>
      <c r="L85" s="226">
        <v>0.1114091600723334</v>
      </c>
      <c r="M85" s="227">
        <v>3156</v>
      </c>
      <c r="N85" s="226">
        <v>0.123</v>
      </c>
      <c r="O85" s="226">
        <v>0.11700000000000001</v>
      </c>
      <c r="P85" s="109">
        <f>('Modelo AHP'!$U$37*aux!P86)+('Modelo AHP'!$U$38*aux!R86)+('Modelo AHP'!$U$39*aux!S86)</f>
        <v>1.0078193436374958E-2</v>
      </c>
      <c r="Q85" s="112">
        <f>aux!U86</f>
        <v>7.8323757261088874E-3</v>
      </c>
      <c r="R85" s="109">
        <f>('Modelo AHP'!$U$47*aux!V86)+('Modelo AHP'!$U$48*aux!W86)+('Modelo AHP'!$U$49*aux!X86)</f>
        <v>1.0876488712953384E-2</v>
      </c>
      <c r="S85" s="112">
        <f>aux!Z86</f>
        <v>7.8475174465082453E-3</v>
      </c>
      <c r="T85" s="115">
        <f>('Modelo AHP'!$U$56*aux!AA86)+('Modelo AHP'!$U$57*aux!AB86)+('Modelo AHP'!$U$58*aux!AC86)+('Modelo AHP'!$U$59*aux!AD86)</f>
        <v>2.4936950770934638E-2</v>
      </c>
      <c r="U85" s="132">
        <f>('Modelo AHP'!$U$23*aux!AE86)+('Modelo AHP'!$U$24*aux!AF86)+('Modelo AHP'!$U$25*aux!AG86)+('Modelo AHP'!$U$26*aux!AH86)+('Modelo AHP'!$U$27*aux!AI86)</f>
        <v>1.0849866834091259E-2</v>
      </c>
    </row>
    <row r="86" spans="1:21">
      <c r="A86" s="162">
        <f t="shared" si="2"/>
        <v>6</v>
      </c>
      <c r="B86" s="183" t="s">
        <v>107</v>
      </c>
      <c r="C86" s="184" t="s">
        <v>111</v>
      </c>
      <c r="D86" s="205">
        <v>6.9132215660125743E-2</v>
      </c>
      <c r="E86" s="148">
        <v>82.31</v>
      </c>
      <c r="F86" s="167">
        <v>0.63639207834058131</v>
      </c>
      <c r="G86" s="185">
        <v>25306.583606452441</v>
      </c>
      <c r="H86" s="96">
        <v>11.70206375044601</v>
      </c>
      <c r="I86" s="181">
        <v>12.719851050021827</v>
      </c>
      <c r="J86" s="170">
        <v>5.505836745741402E-2</v>
      </c>
      <c r="K86" s="186">
        <v>42393.26</v>
      </c>
      <c r="L86" s="226">
        <v>0.1114091600723334</v>
      </c>
      <c r="M86" s="227">
        <v>3156</v>
      </c>
      <c r="N86" s="226">
        <v>0.123</v>
      </c>
      <c r="O86" s="226">
        <v>0.11700000000000001</v>
      </c>
      <c r="P86" s="109">
        <f>('Modelo AHP'!$U$37*aux!P87)+('Modelo AHP'!$U$38*aux!R87)+('Modelo AHP'!$U$39*aux!S87)</f>
        <v>1.0642599804420184E-2</v>
      </c>
      <c r="Q86" s="112">
        <f>aux!U87</f>
        <v>7.8363316866642552E-3</v>
      </c>
      <c r="R86" s="109">
        <f>('Modelo AHP'!$U$47*aux!V87)+('Modelo AHP'!$U$48*aux!W87)+('Modelo AHP'!$U$49*aux!X87)</f>
        <v>1.1271252638064127E-2</v>
      </c>
      <c r="S86" s="112">
        <f>aux!Z87</f>
        <v>7.8485963478144103E-3</v>
      </c>
      <c r="T86" s="115">
        <f>('Modelo AHP'!$U$56*aux!AA87)+('Modelo AHP'!$U$57*aux!AB87)+('Modelo AHP'!$U$58*aux!AC87)+('Modelo AHP'!$U$59*aux!AD87)</f>
        <v>2.4936950770934638E-2</v>
      </c>
      <c r="U86" s="132">
        <f>('Modelo AHP'!$U$23*aux!AE87)+('Modelo AHP'!$U$24*aux!AF87)+('Modelo AHP'!$U$25*aux!AG87)+('Modelo AHP'!$U$26*aux!AH87)+('Modelo AHP'!$U$27*aux!AI87)</f>
        <v>1.1080316097728209E-2</v>
      </c>
    </row>
    <row r="87" spans="1:21">
      <c r="A87" s="162">
        <f t="shared" si="2"/>
        <v>5</v>
      </c>
      <c r="B87" s="183" t="s">
        <v>107</v>
      </c>
      <c r="C87" s="184" t="s">
        <v>112</v>
      </c>
      <c r="D87" s="205">
        <v>8.7868378231784477E-2</v>
      </c>
      <c r="E87" s="148">
        <v>81.260000000000005</v>
      </c>
      <c r="F87" s="167">
        <v>0.6807254126947222</v>
      </c>
      <c r="G87" s="185">
        <v>22797.076626759885</v>
      </c>
      <c r="H87" s="96">
        <v>13.52224067598557</v>
      </c>
      <c r="I87" s="181">
        <v>14.493884738100165</v>
      </c>
      <c r="J87" s="170">
        <v>5.505836745741402E-2</v>
      </c>
      <c r="K87" s="186">
        <v>39871.19</v>
      </c>
      <c r="L87" s="226">
        <v>0.1114091600723334</v>
      </c>
      <c r="M87" s="227">
        <v>3156</v>
      </c>
      <c r="N87" s="226">
        <v>0.123</v>
      </c>
      <c r="O87" s="226">
        <v>0.11700000000000001</v>
      </c>
      <c r="P87" s="109">
        <f>('Modelo AHP'!$U$37*aux!P88)+('Modelo AHP'!$U$38*aux!R88)+('Modelo AHP'!$U$39*aux!S88)</f>
        <v>1.1743785055007254E-2</v>
      </c>
      <c r="Q87" s="112">
        <f>aux!U88</f>
        <v>7.8400685962564352E-3</v>
      </c>
      <c r="R87" s="109">
        <f>('Modelo AHP'!$U$47*aux!V88)+('Modelo AHP'!$U$48*aux!W88)+('Modelo AHP'!$U$49*aux!X88)</f>
        <v>1.2176156287098942E-2</v>
      </c>
      <c r="S87" s="112">
        <f>aux!Z88</f>
        <v>7.8501086048738001E-3</v>
      </c>
      <c r="T87" s="115">
        <f>('Modelo AHP'!$U$56*aux!AA88)+('Modelo AHP'!$U$57*aux!AB88)+('Modelo AHP'!$U$58*aux!AC88)+('Modelo AHP'!$U$59*aux!AD88)</f>
        <v>2.4936950770934638E-2</v>
      </c>
      <c r="U87" s="132">
        <f>('Modelo AHP'!$U$23*aux!AE88)+('Modelo AHP'!$U$24*aux!AF88)+('Modelo AHP'!$U$25*aux!AG88)+('Modelo AHP'!$U$26*aux!AH88)+('Modelo AHP'!$U$27*aux!AI88)</f>
        <v>1.1574635439769861E-2</v>
      </c>
    </row>
    <row r="88" spans="1:21">
      <c r="A88" s="162">
        <f t="shared" si="2"/>
        <v>3</v>
      </c>
      <c r="B88" s="183" t="s">
        <v>107</v>
      </c>
      <c r="C88" s="184" t="s">
        <v>113</v>
      </c>
      <c r="D88" s="205">
        <v>0.14060592850915432</v>
      </c>
      <c r="E88" s="148">
        <v>82.83</v>
      </c>
      <c r="F88" s="167">
        <v>0.60922261683296686</v>
      </c>
      <c r="G88" s="185">
        <v>23661.638594464781</v>
      </c>
      <c r="H88" s="96">
        <v>12.634153211925723</v>
      </c>
      <c r="I88" s="181">
        <v>14.49259840479067</v>
      </c>
      <c r="J88" s="170">
        <v>5.505836745741402E-2</v>
      </c>
      <c r="K88" s="186">
        <v>46422.36</v>
      </c>
      <c r="L88" s="226">
        <v>0.1114091600723334</v>
      </c>
      <c r="M88" s="227">
        <v>3156</v>
      </c>
      <c r="N88" s="226">
        <v>0.123</v>
      </c>
      <c r="O88" s="226">
        <v>0.11700000000000001</v>
      </c>
      <c r="P88" s="109">
        <f>('Modelo AHP'!$U$37*aux!P89)+('Modelo AHP'!$U$38*aux!R89)+('Modelo AHP'!$U$39*aux!S89)</f>
        <v>1.2435751794263802E-2</v>
      </c>
      <c r="Q88" s="112">
        <f>aux!U89</f>
        <v>7.8387811760833506E-3</v>
      </c>
      <c r="R88" s="109">
        <f>('Modelo AHP'!$U$47*aux!V89)+('Modelo AHP'!$U$48*aux!W89)+('Modelo AHP'!$U$49*aux!X89)</f>
        <v>1.203426006005244E-2</v>
      </c>
      <c r="S88" s="112">
        <f>aux!Z89</f>
        <v>7.8461804612934248E-3</v>
      </c>
      <c r="T88" s="115">
        <f>('Modelo AHP'!$U$56*aux!AA89)+('Modelo AHP'!$U$57*aux!AB89)+('Modelo AHP'!$U$58*aux!AC89)+('Modelo AHP'!$U$59*aux!AD89)</f>
        <v>2.4936950770934638E-2</v>
      </c>
      <c r="U88" s="132">
        <f>('Modelo AHP'!$U$23*aux!AE89)+('Modelo AHP'!$U$24*aux!AF89)+('Modelo AHP'!$U$25*aux!AG89)+('Modelo AHP'!$U$26*aux!AH89)+('Modelo AHP'!$U$27*aux!AI89)</f>
        <v>1.1640914130145834E-2</v>
      </c>
    </row>
    <row r="89" spans="1:21">
      <c r="A89" s="162">
        <f t="shared" si="2"/>
        <v>54</v>
      </c>
      <c r="B89" s="183" t="s">
        <v>114</v>
      </c>
      <c r="C89" s="184" t="s">
        <v>115</v>
      </c>
      <c r="D89" s="205">
        <v>4.1360394953373562E-2</v>
      </c>
      <c r="E89" s="148">
        <v>81</v>
      </c>
      <c r="F89" s="167">
        <v>0.47475183426845058</v>
      </c>
      <c r="G89" s="185">
        <v>33197.333165109034</v>
      </c>
      <c r="H89" s="96">
        <v>10.03967210034587</v>
      </c>
      <c r="I89" s="181">
        <v>10.517591960477736</v>
      </c>
      <c r="J89" s="170">
        <v>3.8481087720784443E-2</v>
      </c>
      <c r="K89" s="186">
        <v>99042.85</v>
      </c>
      <c r="L89" s="226">
        <v>4.0347607309188287E-2</v>
      </c>
      <c r="M89" s="227">
        <v>487</v>
      </c>
      <c r="N89" s="226">
        <v>3.5999999999999997E-2</v>
      </c>
      <c r="O89" s="226">
        <v>4.1000000000000002E-2</v>
      </c>
      <c r="P89" s="109">
        <f>('Modelo AHP'!$U$37*aux!P90)+('Modelo AHP'!$U$38*aux!R90)+('Modelo AHP'!$U$39*aux!S90)</f>
        <v>7.8341469943877546E-3</v>
      </c>
      <c r="Q89" s="112">
        <f>aux!U90</f>
        <v>7.8245815628535421E-3</v>
      </c>
      <c r="R89" s="109">
        <f>('Modelo AHP'!$U$47*aux!V90)+('Modelo AHP'!$U$48*aux!W90)+('Modelo AHP'!$U$49*aux!X90)</f>
        <v>8.7382394031832959E-3</v>
      </c>
      <c r="S89" s="112">
        <f>aux!Z90</f>
        <v>7.8146287171027441E-3</v>
      </c>
      <c r="T89" s="115">
        <f>('Modelo AHP'!$U$56*aux!AA90)+('Modelo AHP'!$U$57*aux!AB90)+('Modelo AHP'!$U$58*aux!AC90)+('Modelo AHP'!$U$59*aux!AD90)</f>
        <v>5.4378021238530531E-3</v>
      </c>
      <c r="U89" s="132">
        <f>('Modelo AHP'!$U$23*aux!AE90)+('Modelo AHP'!$U$24*aux!AF90)+('Modelo AHP'!$U$25*aux!AG90)+('Modelo AHP'!$U$26*aux!AH90)+('Modelo AHP'!$U$27*aux!AI90)</f>
        <v>7.9142030813128816E-3</v>
      </c>
    </row>
    <row r="90" spans="1:21">
      <c r="A90" s="162">
        <f t="shared" si="2"/>
        <v>72</v>
      </c>
      <c r="B90" s="183" t="s">
        <v>114</v>
      </c>
      <c r="C90" s="184" t="s">
        <v>116</v>
      </c>
      <c r="D90" s="205">
        <v>2.2066822066822069E-2</v>
      </c>
      <c r="E90" s="148">
        <v>82.23</v>
      </c>
      <c r="F90" s="167">
        <v>0.29439583825963583</v>
      </c>
      <c r="G90" s="185">
        <v>41991.117914537856</v>
      </c>
      <c r="H90" s="96">
        <v>8.8067256225726389</v>
      </c>
      <c r="I90" s="181">
        <v>9.7526242195000936</v>
      </c>
      <c r="J90" s="170">
        <v>3.8481087720784443E-2</v>
      </c>
      <c r="K90" s="186">
        <v>104109.32</v>
      </c>
      <c r="L90" s="226">
        <v>4.0347607309188287E-2</v>
      </c>
      <c r="M90" s="227">
        <v>487</v>
      </c>
      <c r="N90" s="226">
        <v>3.5999999999999997E-2</v>
      </c>
      <c r="O90" s="226">
        <v>4.1000000000000002E-2</v>
      </c>
      <c r="P90" s="109">
        <f>('Modelo AHP'!$U$37*aux!P91)+('Modelo AHP'!$U$38*aux!R91)+('Modelo AHP'!$U$39*aux!S91)</f>
        <v>5.0482136671836106E-3</v>
      </c>
      <c r="Q90" s="112">
        <f>aux!U91</f>
        <v>7.8114867283511366E-3</v>
      </c>
      <c r="R90" s="109">
        <f>('Modelo AHP'!$U$47*aux!V91)+('Modelo AHP'!$U$48*aux!W91)+('Modelo AHP'!$U$49*aux!X91)</f>
        <v>8.2766744060078831E-3</v>
      </c>
      <c r="S90" s="112">
        <f>aux!Z91</f>
        <v>7.8115908137044703E-3</v>
      </c>
      <c r="T90" s="115">
        <f>('Modelo AHP'!$U$56*aux!AA91)+('Modelo AHP'!$U$57*aux!AB91)+('Modelo AHP'!$U$58*aux!AC91)+('Modelo AHP'!$U$59*aux!AD91)</f>
        <v>5.4378021238530531E-3</v>
      </c>
      <c r="U90" s="132">
        <f>('Modelo AHP'!$U$23*aux!AE91)+('Modelo AHP'!$U$24*aux!AF91)+('Modelo AHP'!$U$25*aux!AG91)+('Modelo AHP'!$U$26*aux!AH91)+('Modelo AHP'!$U$27*aux!AI91)</f>
        <v>7.2870911651177666E-3</v>
      </c>
    </row>
    <row r="91" spans="1:21">
      <c r="A91" s="162">
        <f t="shared" si="2"/>
        <v>66</v>
      </c>
      <c r="B91" s="183" t="s">
        <v>114</v>
      </c>
      <c r="C91" s="184" t="s">
        <v>117</v>
      </c>
      <c r="D91" s="205">
        <v>3.3435650076737558E-2</v>
      </c>
      <c r="E91" s="148">
        <v>83.47</v>
      </c>
      <c r="F91" s="167">
        <v>0.38945063137784819</v>
      </c>
      <c r="G91" s="185">
        <v>39335.165537428911</v>
      </c>
      <c r="H91" s="96">
        <v>8.484169835279868</v>
      </c>
      <c r="I91" s="181">
        <v>9.5346123612926199</v>
      </c>
      <c r="J91" s="170">
        <v>3.8481087720784443E-2</v>
      </c>
      <c r="K91" s="186">
        <v>84431.65</v>
      </c>
      <c r="L91" s="226">
        <v>4.0347607309188287E-2</v>
      </c>
      <c r="M91" s="227">
        <v>487</v>
      </c>
      <c r="N91" s="226">
        <v>3.5999999999999997E-2</v>
      </c>
      <c r="O91" s="226">
        <v>4.1000000000000002E-2</v>
      </c>
      <c r="P91" s="109">
        <f>('Modelo AHP'!$U$37*aux!P92)+('Modelo AHP'!$U$38*aux!R92)+('Modelo AHP'!$U$39*aux!S92)</f>
        <v>6.5520826413184054E-3</v>
      </c>
      <c r="Q91" s="112">
        <f>aux!U92</f>
        <v>7.8154417099450136E-3</v>
      </c>
      <c r="R91" s="109">
        <f>('Modelo AHP'!$U$47*aux!V92)+('Modelo AHP'!$U$48*aux!W92)+('Modelo AHP'!$U$49*aux!X92)</f>
        <v>8.1497222847544265E-3</v>
      </c>
      <c r="S91" s="112">
        <f>aux!Z92</f>
        <v>7.8233897310104224E-3</v>
      </c>
      <c r="T91" s="115">
        <f>('Modelo AHP'!$U$56*aux!AA92)+('Modelo AHP'!$U$57*aux!AB92)+('Modelo AHP'!$U$58*aux!AC92)+('Modelo AHP'!$U$59*aux!AD92)</f>
        <v>5.4378021238530531E-3</v>
      </c>
      <c r="U91" s="132">
        <f>('Modelo AHP'!$U$23*aux!AE92)+('Modelo AHP'!$U$24*aux!AF92)+('Modelo AHP'!$U$25*aux!AG92)+('Modelo AHP'!$U$26*aux!AH92)+('Modelo AHP'!$U$27*aux!AI92)</f>
        <v>7.4968441158979387E-3</v>
      </c>
    </row>
    <row r="92" spans="1:21">
      <c r="A92" s="162">
        <f t="shared" si="2"/>
        <v>51</v>
      </c>
      <c r="B92" s="183" t="s">
        <v>114</v>
      </c>
      <c r="C92" s="184" t="s">
        <v>118</v>
      </c>
      <c r="D92" s="205">
        <v>5.1934197967548147E-2</v>
      </c>
      <c r="E92" s="148">
        <v>83.52</v>
      </c>
      <c r="F92" s="167">
        <v>0.45375132088763648</v>
      </c>
      <c r="G92" s="185">
        <v>34987.69578138223</v>
      </c>
      <c r="H92" s="96">
        <v>10.535712653518861</v>
      </c>
      <c r="I92" s="181">
        <v>11.766630311981119</v>
      </c>
      <c r="J92" s="170">
        <v>3.8481087720784443E-2</v>
      </c>
      <c r="K92" s="186">
        <v>89878.78</v>
      </c>
      <c r="L92" s="226">
        <v>4.0347607309188287E-2</v>
      </c>
      <c r="M92" s="227">
        <v>487</v>
      </c>
      <c r="N92" s="226">
        <v>3.5999999999999997E-2</v>
      </c>
      <c r="O92" s="226">
        <v>4.1000000000000002E-2</v>
      </c>
      <c r="P92" s="109">
        <f>('Modelo AHP'!$U$37*aux!P93)+('Modelo AHP'!$U$38*aux!R93)+('Modelo AHP'!$U$39*aux!S93)</f>
        <v>7.8909923251324343E-3</v>
      </c>
      <c r="Q92" s="112">
        <f>aux!U93</f>
        <v>7.8219155319206243E-3</v>
      </c>
      <c r="R92" s="109">
        <f>('Modelo AHP'!$U$47*aux!V93)+('Modelo AHP'!$U$48*aux!W93)+('Modelo AHP'!$U$49*aux!X93)</f>
        <v>9.2502436968433018E-3</v>
      </c>
      <c r="S92" s="112">
        <f>aux!Z93</f>
        <v>7.820123580270788E-3</v>
      </c>
      <c r="T92" s="115">
        <f>('Modelo AHP'!$U$56*aux!AA93)+('Modelo AHP'!$U$57*aux!AB93)+('Modelo AHP'!$U$58*aux!AC93)+('Modelo AHP'!$U$59*aux!AD93)</f>
        <v>5.4378021238530531E-3</v>
      </c>
      <c r="U92" s="132">
        <f>('Modelo AHP'!$U$23*aux!AE93)+('Modelo AHP'!$U$24*aux!AF93)+('Modelo AHP'!$U$25*aux!AG93)+('Modelo AHP'!$U$26*aux!AH93)+('Modelo AHP'!$U$27*aux!AI93)</f>
        <v>8.0982075835514984E-3</v>
      </c>
    </row>
    <row r="93" spans="1:21">
      <c r="A93" s="162">
        <f t="shared" si="2"/>
        <v>44</v>
      </c>
      <c r="B93" s="183" t="s">
        <v>114</v>
      </c>
      <c r="C93" s="184" t="s">
        <v>119</v>
      </c>
      <c r="D93" s="205">
        <v>7.7710590911812247E-2</v>
      </c>
      <c r="E93" s="148">
        <v>81.81</v>
      </c>
      <c r="F93" s="167">
        <v>0.54404494382022472</v>
      </c>
      <c r="G93" s="185">
        <v>27349.154798578202</v>
      </c>
      <c r="H93" s="96">
        <v>10.947627465865031</v>
      </c>
      <c r="I93" s="181">
        <v>12.8560102937429</v>
      </c>
      <c r="J93" s="170">
        <v>3.8481087720784443E-2</v>
      </c>
      <c r="K93" s="186">
        <v>72059.14</v>
      </c>
      <c r="L93" s="226">
        <v>4.0347607309188287E-2</v>
      </c>
      <c r="M93" s="227">
        <v>487</v>
      </c>
      <c r="N93" s="226">
        <v>3.5999999999999997E-2</v>
      </c>
      <c r="O93" s="226">
        <v>4.1000000000000002E-2</v>
      </c>
      <c r="P93" s="109">
        <f>('Modelo AHP'!$U$37*aux!P94)+('Modelo AHP'!$U$38*aux!R94)+('Modelo AHP'!$U$39*aux!S94)</f>
        <v>9.7653247221725255E-3</v>
      </c>
      <c r="Q93" s="112">
        <f>aux!U94</f>
        <v>7.8332900916647866E-3</v>
      </c>
      <c r="R93" s="109">
        <f>('Modelo AHP'!$U$47*aux!V94)+('Modelo AHP'!$U$48*aux!W94)+('Modelo AHP'!$U$49*aux!X94)</f>
        <v>9.6935009473749015E-3</v>
      </c>
      <c r="S93" s="112">
        <f>aux!Z94</f>
        <v>7.830808405190702E-3</v>
      </c>
      <c r="T93" s="115">
        <f>('Modelo AHP'!$U$56*aux!AA94)+('Modelo AHP'!$U$57*aux!AB94)+('Modelo AHP'!$U$58*aux!AC94)+('Modelo AHP'!$U$59*aux!AD94)</f>
        <v>5.4378021238530531E-3</v>
      </c>
      <c r="U93" s="132">
        <f>('Modelo AHP'!$U$23*aux!AE94)+('Modelo AHP'!$U$24*aux!AF94)+('Modelo AHP'!$U$25*aux!AG94)+('Modelo AHP'!$U$26*aux!AH94)+('Modelo AHP'!$U$27*aux!AI94)</f>
        <v>8.5669504831124271E-3</v>
      </c>
    </row>
    <row r="94" spans="1:21">
      <c r="A94" s="162">
        <f t="shared" si="2"/>
        <v>50</v>
      </c>
      <c r="B94" s="183" t="s">
        <v>114</v>
      </c>
      <c r="C94" s="184" t="s">
        <v>120</v>
      </c>
      <c r="D94" s="205">
        <v>6.1966958907377585E-2</v>
      </c>
      <c r="E94" s="148">
        <v>84.3</v>
      </c>
      <c r="F94" s="167">
        <v>0.49401922653555441</v>
      </c>
      <c r="G94" s="185">
        <v>28287.018390596746</v>
      </c>
      <c r="H94" s="96">
        <v>9.5988742746923048</v>
      </c>
      <c r="I94" s="181">
        <v>11.4485749809028</v>
      </c>
      <c r="J94" s="170">
        <v>3.8481087720784443E-2</v>
      </c>
      <c r="K94" s="186">
        <v>74716.87</v>
      </c>
      <c r="L94" s="226">
        <v>4.0347607309188287E-2</v>
      </c>
      <c r="M94" s="227">
        <v>487</v>
      </c>
      <c r="N94" s="226">
        <v>3.5999999999999997E-2</v>
      </c>
      <c r="O94" s="226">
        <v>4.1000000000000002E-2</v>
      </c>
      <c r="P94" s="109">
        <f>('Modelo AHP'!$U$37*aux!P95)+('Modelo AHP'!$U$38*aux!R95)+('Modelo AHP'!$U$39*aux!S95)</f>
        <v>8.6832524114739771E-3</v>
      </c>
      <c r="Q94" s="112">
        <f>aux!U95</f>
        <v>7.831893517962648E-3</v>
      </c>
      <c r="R94" s="109">
        <f>('Modelo AHP'!$U$47*aux!V95)+('Modelo AHP'!$U$48*aux!W95)+('Modelo AHP'!$U$49*aux!X95)</f>
        <v>8.9907700709886667E-3</v>
      </c>
      <c r="S94" s="112">
        <f>aux!Z95</f>
        <v>7.8292148051104307E-3</v>
      </c>
      <c r="T94" s="115">
        <f>('Modelo AHP'!$U$56*aux!AA95)+('Modelo AHP'!$U$57*aux!AB95)+('Modelo AHP'!$U$58*aux!AC95)+('Modelo AHP'!$U$59*aux!AD95)</f>
        <v>5.4378021238530531E-3</v>
      </c>
      <c r="U94" s="132">
        <f>('Modelo AHP'!$U$23*aux!AE95)+('Modelo AHP'!$U$24*aux!AF95)+('Modelo AHP'!$U$25*aux!AG95)+('Modelo AHP'!$U$26*aux!AH95)+('Modelo AHP'!$U$27*aux!AI95)</f>
        <v>8.1456573632898675E-3</v>
      </c>
    </row>
    <row r="95" spans="1:21">
      <c r="A95" s="162">
        <f t="shared" si="2"/>
        <v>47</v>
      </c>
      <c r="B95" s="183" t="s">
        <v>121</v>
      </c>
      <c r="C95" s="184" t="s">
        <v>122</v>
      </c>
      <c r="D95" s="205">
        <v>0.10573711579926437</v>
      </c>
      <c r="E95" s="148">
        <v>83.91</v>
      </c>
      <c r="F95" s="167">
        <v>0.50746386333771354</v>
      </c>
      <c r="G95" s="185">
        <v>27436.287088620556</v>
      </c>
      <c r="H95" s="96">
        <v>9.1414416731423369</v>
      </c>
      <c r="I95" s="181">
        <v>11.502874127983858</v>
      </c>
      <c r="J95" s="170">
        <v>3.1158841951488166E-2</v>
      </c>
      <c r="K95" s="186">
        <v>69785.62</v>
      </c>
      <c r="L95" s="226">
        <v>6.8823102288861862E-2</v>
      </c>
      <c r="M95" s="227">
        <v>558</v>
      </c>
      <c r="N95" s="226">
        <v>7.0000000000000007E-2</v>
      </c>
      <c r="O95" s="226">
        <v>7.2999999999999995E-2</v>
      </c>
      <c r="P95" s="109">
        <f>('Modelo AHP'!$U$37*aux!P96)+('Modelo AHP'!$U$38*aux!R96)+('Modelo AHP'!$U$39*aux!S96)</f>
        <v>1.0150354742305728E-2</v>
      </c>
      <c r="Q95" s="112">
        <f>aux!U96</f>
        <v>7.8331603428762452E-3</v>
      </c>
      <c r="R95" s="109">
        <f>('Modelo AHP'!$U$47*aux!V96)+('Modelo AHP'!$U$48*aux!W96)+('Modelo AHP'!$U$49*aux!X96)</f>
        <v>8.2720645586687475E-3</v>
      </c>
      <c r="S95" s="112">
        <f>aux!Z96</f>
        <v>7.8321716293159888E-3</v>
      </c>
      <c r="T95" s="115">
        <f>('Modelo AHP'!$U$56*aux!AA96)+('Modelo AHP'!$U$57*aux!AB96)+('Modelo AHP'!$U$58*aux!AC96)+('Modelo AHP'!$U$59*aux!AD96)</f>
        <v>8.2545320355830246E-3</v>
      </c>
      <c r="U95" s="132">
        <f>('Modelo AHP'!$U$23*aux!AE96)+('Modelo AHP'!$U$24*aux!AF96)+('Modelo AHP'!$U$25*aux!AG96)+('Modelo AHP'!$U$26*aux!AH96)+('Modelo AHP'!$U$27*aux!AI96)</f>
        <v>8.4092240421005798E-3</v>
      </c>
    </row>
    <row r="96" spans="1:21">
      <c r="A96" s="162">
        <f t="shared" si="2"/>
        <v>46</v>
      </c>
      <c r="B96" s="183" t="s">
        <v>121</v>
      </c>
      <c r="C96" s="184" t="s">
        <v>123</v>
      </c>
      <c r="D96" s="205">
        <v>0.11194239841099066</v>
      </c>
      <c r="E96" s="148">
        <v>82.85</v>
      </c>
      <c r="F96" s="167">
        <v>0.51725731571539613</v>
      </c>
      <c r="G96" s="185">
        <v>29206.089427143899</v>
      </c>
      <c r="H96" s="96">
        <v>9.3137740488460636</v>
      </c>
      <c r="I96" s="181">
        <v>11.012142751041303</v>
      </c>
      <c r="J96" s="170">
        <v>3.1158841951488166E-2</v>
      </c>
      <c r="K96" s="186">
        <v>70934.97</v>
      </c>
      <c r="L96" s="226">
        <v>6.8823102288861862E-2</v>
      </c>
      <c r="M96" s="227">
        <v>558</v>
      </c>
      <c r="N96" s="226">
        <v>7.0000000000000007E-2</v>
      </c>
      <c r="O96" s="226">
        <v>7.2999999999999995E-2</v>
      </c>
      <c r="P96" s="109">
        <f>('Modelo AHP'!$U$37*aux!P97)+('Modelo AHP'!$U$38*aux!R97)+('Modelo AHP'!$U$39*aux!S97)</f>
        <v>1.0455149319150597E-2</v>
      </c>
      <c r="Q96" s="112">
        <f>aux!U97</f>
        <v>7.8305249282754463E-3</v>
      </c>
      <c r="R96" s="109">
        <f>('Modelo AHP'!$U$47*aux!V97)+('Modelo AHP'!$U$48*aux!W97)+('Modelo AHP'!$U$49*aux!X97)</f>
        <v>8.1293936503861949E-3</v>
      </c>
      <c r="S96" s="112">
        <f>aux!Z97</f>
        <v>7.8314824681701006E-3</v>
      </c>
      <c r="T96" s="115">
        <f>('Modelo AHP'!$U$56*aux!AA97)+('Modelo AHP'!$U$57*aux!AB97)+('Modelo AHP'!$U$58*aux!AC97)+('Modelo AHP'!$U$59*aux!AD97)</f>
        <v>8.2545320355830246E-3</v>
      </c>
      <c r="U96" s="132">
        <f>('Modelo AHP'!$U$23*aux!AE97)+('Modelo AHP'!$U$24*aux!AF97)+('Modelo AHP'!$U$25*aux!AG97)+('Modelo AHP'!$U$26*aux!AH97)+('Modelo AHP'!$U$27*aux!AI97)</f>
        <v>8.4104333239094359E-3</v>
      </c>
    </row>
    <row r="97" spans="1:21">
      <c r="A97" s="162">
        <f t="shared" si="2"/>
        <v>45</v>
      </c>
      <c r="B97" s="183" t="s">
        <v>121</v>
      </c>
      <c r="C97" s="184" t="s">
        <v>124</v>
      </c>
      <c r="D97" s="205">
        <v>0.1273674634025308</v>
      </c>
      <c r="E97" s="148">
        <v>83.58</v>
      </c>
      <c r="F97" s="167">
        <v>0.45231495739657118</v>
      </c>
      <c r="G97" s="185">
        <v>29504.010878010107</v>
      </c>
      <c r="H97" s="96">
        <v>9.4241063701140071</v>
      </c>
      <c r="I97" s="181">
        <v>11.825059593350797</v>
      </c>
      <c r="J97" s="170">
        <v>3.1158841951488166E-2</v>
      </c>
      <c r="K97" s="186">
        <v>78983.09</v>
      </c>
      <c r="L97" s="226">
        <v>6.8823102288861862E-2</v>
      </c>
      <c r="M97" s="227">
        <v>558</v>
      </c>
      <c r="N97" s="226">
        <v>7.0000000000000007E-2</v>
      </c>
      <c r="O97" s="226">
        <v>7.2999999999999995E-2</v>
      </c>
      <c r="P97" s="109">
        <f>('Modelo AHP'!$U$37*aux!P98)+('Modelo AHP'!$U$38*aux!R98)+('Modelo AHP'!$U$39*aux!S98)</f>
        <v>1.011756268730294E-2</v>
      </c>
      <c r="Q97" s="112">
        <f>aux!U98</f>
        <v>7.8300812931166412E-3</v>
      </c>
      <c r="R97" s="109">
        <f>('Modelo AHP'!$U$47*aux!V98)+('Modelo AHP'!$U$48*aux!W98)+('Modelo AHP'!$U$49*aux!X98)</f>
        <v>8.4287763173172599E-3</v>
      </c>
      <c r="S97" s="112">
        <f>aux!Z98</f>
        <v>7.8266567391915998E-3</v>
      </c>
      <c r="T97" s="115">
        <f>('Modelo AHP'!$U$56*aux!AA98)+('Modelo AHP'!$U$57*aux!AB98)+('Modelo AHP'!$U$58*aux!AC98)+('Modelo AHP'!$U$59*aux!AD98)</f>
        <v>8.2545320355830246E-3</v>
      </c>
      <c r="U97" s="132">
        <f>('Modelo AHP'!$U$23*aux!AE98)+('Modelo AHP'!$U$24*aux!AF98)+('Modelo AHP'!$U$25*aux!AG98)+('Modelo AHP'!$U$26*aux!AH98)+('Modelo AHP'!$U$27*aux!AI98)</f>
        <v>8.4558961675130755E-3</v>
      </c>
    </row>
    <row r="98" spans="1:21">
      <c r="A98" s="162">
        <f t="shared" si="2"/>
        <v>58</v>
      </c>
      <c r="B98" s="183" t="s">
        <v>121</v>
      </c>
      <c r="C98" s="184" t="s">
        <v>125</v>
      </c>
      <c r="D98" s="205">
        <v>7.8462887200467554E-2</v>
      </c>
      <c r="E98" s="148">
        <v>83.74</v>
      </c>
      <c r="F98" s="167">
        <v>0.37021974019667353</v>
      </c>
      <c r="G98" s="185">
        <v>33376.641885180543</v>
      </c>
      <c r="H98" s="96">
        <v>8.2953806847582978</v>
      </c>
      <c r="I98" s="181">
        <v>10.038628572719421</v>
      </c>
      <c r="J98" s="170">
        <v>3.1158841951488166E-2</v>
      </c>
      <c r="K98" s="186">
        <v>85541.22</v>
      </c>
      <c r="L98" s="226">
        <v>6.8823102288861862E-2</v>
      </c>
      <c r="M98" s="227">
        <v>558</v>
      </c>
      <c r="N98" s="226">
        <v>7.0000000000000007E-2</v>
      </c>
      <c r="O98" s="226">
        <v>7.2999999999999995E-2</v>
      </c>
      <c r="P98" s="109">
        <f>('Modelo AHP'!$U$37*aux!P99)+('Modelo AHP'!$U$38*aux!R99)+('Modelo AHP'!$U$39*aux!S99)</f>
        <v>7.6558096836544156E-3</v>
      </c>
      <c r="Q98" s="112">
        <f>aux!U99</f>
        <v>7.8243145540420819E-3</v>
      </c>
      <c r="R98" s="109">
        <f>('Modelo AHP'!$U$47*aux!V99)+('Modelo AHP'!$U$48*aux!W99)+('Modelo AHP'!$U$49*aux!X99)</f>
        <v>7.6297059810197833E-3</v>
      </c>
      <c r="S98" s="112">
        <f>aux!Z99</f>
        <v>7.8227244223293049E-3</v>
      </c>
      <c r="T98" s="115">
        <f>('Modelo AHP'!$U$56*aux!AA99)+('Modelo AHP'!$U$57*aux!AB99)+('Modelo AHP'!$U$58*aux!AC99)+('Modelo AHP'!$U$59*aux!AD99)</f>
        <v>8.2545320355830246E-3</v>
      </c>
      <c r="U98" s="132">
        <f>('Modelo AHP'!$U$23*aux!AE99)+('Modelo AHP'!$U$24*aux!AF99)+('Modelo AHP'!$U$25*aux!AG99)+('Modelo AHP'!$U$26*aux!AH99)+('Modelo AHP'!$U$27*aux!AI99)</f>
        <v>7.7698477785547249E-3</v>
      </c>
    </row>
    <row r="99" spans="1:21">
      <c r="A99" s="162">
        <f t="shared" si="2"/>
        <v>65</v>
      </c>
      <c r="B99" s="183" t="s">
        <v>121</v>
      </c>
      <c r="C99" s="184" t="s">
        <v>126</v>
      </c>
      <c r="D99" s="205">
        <v>4.6569439840901561E-2</v>
      </c>
      <c r="E99" s="148">
        <v>84.16</v>
      </c>
      <c r="F99" s="167">
        <v>0.35197277021394829</v>
      </c>
      <c r="G99" s="185">
        <v>41228.16978973239</v>
      </c>
      <c r="H99" s="96">
        <v>7.9975807399975594</v>
      </c>
      <c r="I99" s="181">
        <v>10.055774973698702</v>
      </c>
      <c r="J99" s="170">
        <v>3.1158841951488166E-2</v>
      </c>
      <c r="K99" s="186">
        <v>95161.36</v>
      </c>
      <c r="L99" s="226">
        <v>6.8823102288861862E-2</v>
      </c>
      <c r="M99" s="227">
        <v>558</v>
      </c>
      <c r="N99" s="226">
        <v>7.0000000000000007E-2</v>
      </c>
      <c r="O99" s="226">
        <v>7.2999999999999995E-2</v>
      </c>
      <c r="P99" s="109">
        <f>('Modelo AHP'!$U$37*aux!P100)+('Modelo AHP'!$U$38*aux!R100)+('Modelo AHP'!$U$39*aux!S100)</f>
        <v>6.4831504367176412E-3</v>
      </c>
      <c r="Q99" s="112">
        <f>aux!U100</f>
        <v>7.8126228352394592E-3</v>
      </c>
      <c r="R99" s="109">
        <f>('Modelo AHP'!$U$47*aux!V100)+('Modelo AHP'!$U$48*aux!W100)+('Modelo AHP'!$U$49*aux!X100)</f>
        <v>7.5882178874780125E-3</v>
      </c>
      <c r="S99" s="112">
        <f>aux!Z100</f>
        <v>7.8169560952696636E-3</v>
      </c>
      <c r="T99" s="115">
        <f>('Modelo AHP'!$U$56*aux!AA100)+('Modelo AHP'!$U$57*aux!AB100)+('Modelo AHP'!$U$58*aux!AC100)+('Modelo AHP'!$U$59*aux!AD100)</f>
        <v>8.2545320355830246E-3</v>
      </c>
      <c r="U99" s="132">
        <f>('Modelo AHP'!$U$23*aux!AE100)+('Modelo AHP'!$U$24*aux!AF100)+('Modelo AHP'!$U$25*aux!AG100)+('Modelo AHP'!$U$26*aux!AH100)+('Modelo AHP'!$U$27*aux!AI100)</f>
        <v>7.5557655824939462E-3</v>
      </c>
    </row>
    <row r="100" spans="1:21">
      <c r="A100" s="162">
        <f t="shared" ref="A100:A131" si="3">_xlfn.RANK.EQ(U100,U$4:U$131)</f>
        <v>80</v>
      </c>
      <c r="B100" s="183" t="s">
        <v>121</v>
      </c>
      <c r="C100" s="184" t="s">
        <v>127</v>
      </c>
      <c r="D100" s="205">
        <v>4.4634915500929892E-2</v>
      </c>
      <c r="E100" s="148">
        <v>83.87</v>
      </c>
      <c r="F100" s="167">
        <v>0.20214960373466506</v>
      </c>
      <c r="G100" s="185">
        <v>55567.370907734919</v>
      </c>
      <c r="H100" s="96">
        <v>6.2535807357078133</v>
      </c>
      <c r="I100" s="181">
        <v>8.6192545350712351</v>
      </c>
      <c r="J100" s="170">
        <v>3.1158841951488166E-2</v>
      </c>
      <c r="K100" s="186">
        <v>102225.64</v>
      </c>
      <c r="L100" s="226">
        <v>6.8823102288861862E-2</v>
      </c>
      <c r="M100" s="227">
        <v>558</v>
      </c>
      <c r="N100" s="226">
        <v>7.0000000000000007E-2</v>
      </c>
      <c r="O100" s="226">
        <v>7.2999999999999995E-2</v>
      </c>
      <c r="P100" s="109">
        <f>('Modelo AHP'!$U$37*aux!P101)+('Modelo AHP'!$U$38*aux!R101)+('Modelo AHP'!$U$39*aux!S101)</f>
        <v>4.5882208404725887E-3</v>
      </c>
      <c r="Q100" s="112">
        <f>aux!U101</f>
        <v>7.7912703151485881E-3</v>
      </c>
      <c r="R100" s="109">
        <f>('Modelo AHP'!$U$47*aux!V101)+('Modelo AHP'!$U$48*aux!W101)+('Modelo AHP'!$U$49*aux!X101)</f>
        <v>6.8124512167167337E-3</v>
      </c>
      <c r="S100" s="112">
        <f>aux!Z101</f>
        <v>7.8127202860734483E-3</v>
      </c>
      <c r="T100" s="115">
        <f>('Modelo AHP'!$U$56*aux!AA101)+('Modelo AHP'!$U$57*aux!AB101)+('Modelo AHP'!$U$58*aux!AC101)+('Modelo AHP'!$U$59*aux!AD101)</f>
        <v>8.2545320355830246E-3</v>
      </c>
      <c r="U100" s="132">
        <f>('Modelo AHP'!$U$23*aux!AE101)+('Modelo AHP'!$U$24*aux!AF101)+('Modelo AHP'!$U$25*aux!AG101)+('Modelo AHP'!$U$26*aux!AH101)+('Modelo AHP'!$U$27*aux!AI101)</f>
        <v>6.9672238736458829E-3</v>
      </c>
    </row>
    <row r="101" spans="1:21">
      <c r="A101" s="162">
        <f t="shared" si="3"/>
        <v>81</v>
      </c>
      <c r="B101" s="183" t="s">
        <v>121</v>
      </c>
      <c r="C101" s="184" t="s">
        <v>128</v>
      </c>
      <c r="D101" s="205">
        <v>4.9003593596863765E-2</v>
      </c>
      <c r="E101" s="148">
        <v>83.89</v>
      </c>
      <c r="F101" s="167">
        <v>0.20807781772044831</v>
      </c>
      <c r="G101" s="185">
        <v>52757.188032649647</v>
      </c>
      <c r="H101" s="96">
        <v>6.1690048752915656</v>
      </c>
      <c r="I101" s="181">
        <v>8.2247859614807304</v>
      </c>
      <c r="J101" s="170">
        <v>3.1158841951488166E-2</v>
      </c>
      <c r="K101" s="186">
        <v>111969.22</v>
      </c>
      <c r="L101" s="226">
        <v>6.8823102288861862E-2</v>
      </c>
      <c r="M101" s="227">
        <v>558</v>
      </c>
      <c r="N101" s="226">
        <v>7.0000000000000007E-2</v>
      </c>
      <c r="O101" s="226">
        <v>7.2999999999999995E-2</v>
      </c>
      <c r="P101" s="109">
        <f>('Modelo AHP'!$U$37*aux!P102)+('Modelo AHP'!$U$38*aux!R102)+('Modelo AHP'!$U$39*aux!S102)</f>
        <v>4.7908927366998831E-3</v>
      </c>
      <c r="Q101" s="112">
        <f>aux!U102</f>
        <v>7.7954549615459352E-3</v>
      </c>
      <c r="R101" s="109">
        <f>('Modelo AHP'!$U$47*aux!V102)+('Modelo AHP'!$U$48*aux!W102)+('Modelo AHP'!$U$49*aux!X102)</f>
        <v>6.6622321030048361E-3</v>
      </c>
      <c r="S101" s="112">
        <f>aux!Z102</f>
        <v>7.8068779432206659E-3</v>
      </c>
      <c r="T101" s="115">
        <f>('Modelo AHP'!$U$56*aux!AA102)+('Modelo AHP'!$U$57*aux!AB102)+('Modelo AHP'!$U$58*aux!AC102)+('Modelo AHP'!$U$59*aux!AD102)</f>
        <v>8.2545320355830246E-3</v>
      </c>
      <c r="U101" s="132">
        <f>('Modelo AHP'!$U$23*aux!AE102)+('Modelo AHP'!$U$24*aux!AF102)+('Modelo AHP'!$U$25*aux!AG102)+('Modelo AHP'!$U$26*aux!AH102)+('Modelo AHP'!$U$27*aux!AI102)</f>
        <v>6.9506240123877122E-3</v>
      </c>
    </row>
    <row r="102" spans="1:21">
      <c r="A102" s="162">
        <f t="shared" si="3"/>
        <v>88</v>
      </c>
      <c r="B102" s="183" t="s">
        <v>121</v>
      </c>
      <c r="C102" s="184" t="s">
        <v>129</v>
      </c>
      <c r="D102" s="205">
        <v>4.6734955185659413E-2</v>
      </c>
      <c r="E102" s="148">
        <v>84.1</v>
      </c>
      <c r="F102" s="167">
        <v>0.17482517482517482</v>
      </c>
      <c r="G102" s="185">
        <v>62597.013533568897</v>
      </c>
      <c r="H102" s="96">
        <v>4.9211641962800039</v>
      </c>
      <c r="I102" s="181">
        <v>6.5014780420893574</v>
      </c>
      <c r="J102" s="170">
        <v>3.1158841951488166E-2</v>
      </c>
      <c r="K102" s="186">
        <v>168455.89</v>
      </c>
      <c r="L102" s="226">
        <v>6.8823102288861862E-2</v>
      </c>
      <c r="M102" s="227">
        <v>558</v>
      </c>
      <c r="N102" s="226">
        <v>7.0000000000000007E-2</v>
      </c>
      <c r="O102" s="226">
        <v>7.2999999999999995E-2</v>
      </c>
      <c r="P102" s="109">
        <f>('Modelo AHP'!$U$37*aux!P103)+('Modelo AHP'!$U$38*aux!R103)+('Modelo AHP'!$U$39*aux!S103)</f>
        <v>4.3155807102539852E-3</v>
      </c>
      <c r="Q102" s="112">
        <f>aux!U103</f>
        <v>7.780802466614732E-3</v>
      </c>
      <c r="R102" s="109">
        <f>('Modelo AHP'!$U$47*aux!V103)+('Modelo AHP'!$U$48*aux!W103)+('Modelo AHP'!$U$49*aux!X103)</f>
        <v>5.8660722458616426E-3</v>
      </c>
      <c r="S102" s="112">
        <f>aux!Z103</f>
        <v>7.7730080008840694E-3</v>
      </c>
      <c r="T102" s="115">
        <f>('Modelo AHP'!$U$56*aux!AA103)+('Modelo AHP'!$U$57*aux!AB103)+('Modelo AHP'!$U$58*aux!AC103)+('Modelo AHP'!$U$59*aux!AD103)</f>
        <v>8.2545320355830246E-3</v>
      </c>
      <c r="U102" s="132">
        <f>('Modelo AHP'!$U$23*aux!AE103)+('Modelo AHP'!$U$24*aux!AF103)+('Modelo AHP'!$U$25*aux!AG103)+('Modelo AHP'!$U$26*aux!AH103)+('Modelo AHP'!$U$27*aux!AI103)</f>
        <v>6.5919607337279508E-3</v>
      </c>
    </row>
    <row r="103" spans="1:21">
      <c r="A103" s="162">
        <f t="shared" si="3"/>
        <v>86</v>
      </c>
      <c r="B103" s="103" t="s">
        <v>121</v>
      </c>
      <c r="C103" s="106" t="s">
        <v>130</v>
      </c>
      <c r="D103" s="205">
        <v>2.3608768971332208E-2</v>
      </c>
      <c r="E103" s="148">
        <v>83.94</v>
      </c>
      <c r="F103" s="167">
        <v>0.16421383647798743</v>
      </c>
      <c r="G103" s="145">
        <v>64340.54202072537</v>
      </c>
      <c r="H103" s="96">
        <v>5.741092350965463</v>
      </c>
      <c r="I103" s="181">
        <v>7.8376927764683542</v>
      </c>
      <c r="J103" s="170">
        <v>3.1158841951488166E-2</v>
      </c>
      <c r="K103" s="178">
        <v>112654.32</v>
      </c>
      <c r="L103" s="226">
        <v>6.8823102288861862E-2</v>
      </c>
      <c r="M103" s="227">
        <v>558</v>
      </c>
      <c r="N103" s="226">
        <v>7.0000000000000007E-2</v>
      </c>
      <c r="O103" s="226">
        <v>7.2999999999999995E-2</v>
      </c>
      <c r="P103" s="109">
        <f>('Modelo AHP'!$U$37*aux!P104)+('Modelo AHP'!$U$38*aux!R104)+('Modelo AHP'!$U$39*aux!S104)</f>
        <v>3.497438004958291E-3</v>
      </c>
      <c r="Q103" s="112">
        <f>aux!U104</f>
        <v>7.778206176434781E-3</v>
      </c>
      <c r="R103" s="109">
        <f>('Modelo AHP'!$U$47*aux!V104)+('Modelo AHP'!$U$48*aux!W104)+('Modelo AHP'!$U$49*aux!X104)</f>
        <v>6.4598847623049873E-3</v>
      </c>
      <c r="S103" s="112">
        <f>aux!Z104</f>
        <v>7.8064671507718491E-3</v>
      </c>
      <c r="T103" s="115">
        <f>('Modelo AHP'!$U$56*aux!AA104)+('Modelo AHP'!$U$57*aux!AB104)+('Modelo AHP'!$U$58*aux!AC104)+('Modelo AHP'!$U$59*aux!AD104)</f>
        <v>8.2545320355830246E-3</v>
      </c>
      <c r="U103" s="132">
        <f>('Modelo AHP'!$U$23*aux!AE104)+('Modelo AHP'!$U$24*aux!AF104)+('Modelo AHP'!$U$25*aux!AG104)+('Modelo AHP'!$U$26*aux!AH104)+('Modelo AHP'!$U$27*aux!AI104)</f>
        <v>6.6600229382534765E-3</v>
      </c>
    </row>
    <row r="104" spans="1:21">
      <c r="A104" s="162">
        <f t="shared" si="3"/>
        <v>111</v>
      </c>
      <c r="B104" s="103" t="s">
        <v>131</v>
      </c>
      <c r="C104" s="106" t="s">
        <v>132</v>
      </c>
      <c r="D104" s="205">
        <v>3.0529781502544148E-2</v>
      </c>
      <c r="E104" s="148">
        <v>78.81</v>
      </c>
      <c r="F104" s="167">
        <v>0.13256227758007116</v>
      </c>
      <c r="G104" s="145">
        <v>77836.756112925796</v>
      </c>
      <c r="H104" s="96">
        <v>4.7058823529411766</v>
      </c>
      <c r="I104" s="181">
        <v>6.1188104736220845</v>
      </c>
      <c r="J104" s="170">
        <v>2.6864068144071652E-2</v>
      </c>
      <c r="K104" s="178">
        <v>140182.93</v>
      </c>
      <c r="L104" s="226">
        <v>4.475513479264271E-2</v>
      </c>
      <c r="M104" s="227">
        <v>392</v>
      </c>
      <c r="N104" s="226">
        <v>4.5999999999999999E-2</v>
      </c>
      <c r="O104" s="226">
        <v>4.4999999999999998E-2</v>
      </c>
      <c r="P104" s="109">
        <f>('Modelo AHP'!$U$37*aux!P105)+('Modelo AHP'!$U$38*aux!R105)+('Modelo AHP'!$U$39*aux!S105)</f>
        <v>3.3155553851380417E-3</v>
      </c>
      <c r="Q104" s="112">
        <f>aux!U105</f>
        <v>7.7581089492473757E-3</v>
      </c>
      <c r="R104" s="109">
        <f>('Modelo AHP'!$U$47*aux!V105)+('Modelo AHP'!$U$48*aux!W105)+('Modelo AHP'!$U$49*aux!X105)</f>
        <v>5.309270990017656E-3</v>
      </c>
      <c r="S104" s="112">
        <f>aux!Z105</f>
        <v>7.7899607354829561E-3</v>
      </c>
      <c r="T104" s="115">
        <f>('Modelo AHP'!$U$56*aux!AA105)+('Modelo AHP'!$U$57*aux!AB105)+('Modelo AHP'!$U$58*aux!AC105)+('Modelo AHP'!$U$59*aux!AD105)</f>
        <v>5.4822358090332165E-3</v>
      </c>
      <c r="U104" s="132">
        <f>('Modelo AHP'!$U$23*aux!AE105)+('Modelo AHP'!$U$24*aux!AF105)+('Modelo AHP'!$U$25*aux!AG105)+('Modelo AHP'!$U$26*aux!AH105)+('Modelo AHP'!$U$27*aux!AI105)</f>
        <v>5.9692121092997218E-3</v>
      </c>
    </row>
    <row r="105" spans="1:21">
      <c r="A105" s="162">
        <f t="shared" si="3"/>
        <v>110</v>
      </c>
      <c r="B105" s="103" t="s">
        <v>131</v>
      </c>
      <c r="C105" s="106" t="s">
        <v>133</v>
      </c>
      <c r="D105" s="205">
        <v>4.2904518446870252E-2</v>
      </c>
      <c r="E105" s="148">
        <v>83.4</v>
      </c>
      <c r="F105" s="167">
        <v>0.14668405738938498</v>
      </c>
      <c r="G105" s="145">
        <v>101620.18761862724</v>
      </c>
      <c r="H105" s="96">
        <v>4.3577993458856445</v>
      </c>
      <c r="I105" s="181">
        <v>5.6800217989852433</v>
      </c>
      <c r="J105" s="170">
        <v>2.6864068144071652E-2</v>
      </c>
      <c r="K105" s="178">
        <v>206896.75</v>
      </c>
      <c r="L105" s="226">
        <v>4.475513479264271E-2</v>
      </c>
      <c r="M105" s="227">
        <v>392</v>
      </c>
      <c r="N105" s="226">
        <v>4.5999999999999999E-2</v>
      </c>
      <c r="O105" s="226">
        <v>4.4999999999999998E-2</v>
      </c>
      <c r="P105" s="109">
        <f>('Modelo AHP'!$U$37*aux!P106)+('Modelo AHP'!$U$38*aux!R106)+('Modelo AHP'!$U$39*aux!S106)</f>
        <v>3.8565581932213972E-3</v>
      </c>
      <c r="Q105" s="112">
        <f>aux!U106</f>
        <v>7.7226930153417046E-3</v>
      </c>
      <c r="R105" s="109">
        <f>('Modelo AHP'!$U$47*aux!V106)+('Modelo AHP'!$U$48*aux!W106)+('Modelo AHP'!$U$49*aux!X106)</f>
        <v>5.1017175164261141E-3</v>
      </c>
      <c r="S105" s="112">
        <f>aux!Z106</f>
        <v>7.7499584971415193E-3</v>
      </c>
      <c r="T105" s="115">
        <f>('Modelo AHP'!$U$56*aux!AA106)+('Modelo AHP'!$U$57*aux!AB106)+('Modelo AHP'!$U$58*aux!AC106)+('Modelo AHP'!$U$59*aux!AD106)</f>
        <v>5.4822358090332165E-3</v>
      </c>
      <c r="U105" s="132">
        <f>('Modelo AHP'!$U$23*aux!AE106)+('Modelo AHP'!$U$24*aux!AF106)+('Modelo AHP'!$U$25*aux!AG106)+('Modelo AHP'!$U$26*aux!AH106)+('Modelo AHP'!$U$27*aux!AI106)</f>
        <v>5.9741388883465408E-3</v>
      </c>
    </row>
    <row r="106" spans="1:21">
      <c r="A106" s="162">
        <f t="shared" si="3"/>
        <v>76</v>
      </c>
      <c r="B106" s="103" t="s">
        <v>131</v>
      </c>
      <c r="C106" s="106" t="s">
        <v>134</v>
      </c>
      <c r="D106" s="205">
        <v>4.451851851851852E-2</v>
      </c>
      <c r="E106" s="148">
        <v>84.43</v>
      </c>
      <c r="F106" s="167">
        <v>0.4116756756756757</v>
      </c>
      <c r="G106" s="145">
        <v>38580.538683088285</v>
      </c>
      <c r="H106" s="96">
        <v>7.8194902273308555</v>
      </c>
      <c r="I106" s="181">
        <v>9.1298163949326163</v>
      </c>
      <c r="J106" s="170">
        <v>2.6864068144071652E-2</v>
      </c>
      <c r="K106" s="178">
        <v>93307.42</v>
      </c>
      <c r="L106" s="226">
        <v>4.475513479264271E-2</v>
      </c>
      <c r="M106" s="227">
        <v>392</v>
      </c>
      <c r="N106" s="226">
        <v>4.5999999999999999E-2</v>
      </c>
      <c r="O106" s="226">
        <v>4.4999999999999998E-2</v>
      </c>
      <c r="P106" s="109">
        <f>('Modelo AHP'!$U$37*aux!P107)+('Modelo AHP'!$U$38*aux!R107)+('Modelo AHP'!$U$39*aux!S107)</f>
        <v>7.1542971817930333E-3</v>
      </c>
      <c r="Q106" s="112">
        <f>aux!U107</f>
        <v>7.8165654256203733E-3</v>
      </c>
      <c r="R106" s="109">
        <f>('Modelo AHP'!$U$47*aux!V107)+('Modelo AHP'!$U$48*aux!W107)+('Modelo AHP'!$U$49*aux!X107)</f>
        <v>6.8490005449792155E-3</v>
      </c>
      <c r="S106" s="112">
        <f>aux!Z107</f>
        <v>7.8180677352529659E-3</v>
      </c>
      <c r="T106" s="115">
        <f>('Modelo AHP'!$U$56*aux!AA107)+('Modelo AHP'!$U$57*aux!AB107)+('Modelo AHP'!$U$58*aux!AC107)+('Modelo AHP'!$U$59*aux!AD107)</f>
        <v>5.4822358090332165E-3</v>
      </c>
      <c r="U106" s="132">
        <f>('Modelo AHP'!$U$23*aux!AE107)+('Modelo AHP'!$U$24*aux!AF107)+('Modelo AHP'!$U$25*aux!AG107)+('Modelo AHP'!$U$26*aux!AH107)+('Modelo AHP'!$U$27*aux!AI107)</f>
        <v>7.1569769837088876E-3</v>
      </c>
    </row>
    <row r="107" spans="1:21">
      <c r="A107" s="162">
        <f t="shared" si="3"/>
        <v>59</v>
      </c>
      <c r="B107" s="103" t="s">
        <v>131</v>
      </c>
      <c r="C107" s="106" t="s">
        <v>135</v>
      </c>
      <c r="D107" s="205">
        <v>5.8711465188777276E-2</v>
      </c>
      <c r="E107" s="148">
        <v>83.56</v>
      </c>
      <c r="F107" s="167">
        <v>0.48151365961965442</v>
      </c>
      <c r="G107" s="145">
        <v>33645.426308283299</v>
      </c>
      <c r="H107" s="96">
        <v>9.7911488915685734</v>
      </c>
      <c r="I107" s="181">
        <v>11.404505538780612</v>
      </c>
      <c r="J107" s="170">
        <v>2.6864068144071652E-2</v>
      </c>
      <c r="K107" s="178">
        <v>80117</v>
      </c>
      <c r="L107" s="226">
        <v>4.475513479264271E-2</v>
      </c>
      <c r="M107" s="227">
        <v>392</v>
      </c>
      <c r="N107" s="226">
        <v>4.5999999999999999E-2</v>
      </c>
      <c r="O107" s="226">
        <v>4.4999999999999998E-2</v>
      </c>
      <c r="P107" s="109">
        <f>('Modelo AHP'!$U$37*aux!P108)+('Modelo AHP'!$U$38*aux!R108)+('Modelo AHP'!$U$39*aux!S108)</f>
        <v>8.4330886820311486E-3</v>
      </c>
      <c r="Q107" s="112">
        <f>aux!U108</f>
        <v>7.823914306863234E-3</v>
      </c>
      <c r="R107" s="109">
        <f>('Modelo AHP'!$U$47*aux!V108)+('Modelo AHP'!$U$48*aux!W108)+('Modelo AHP'!$U$49*aux!X108)</f>
        <v>7.95159098385541E-3</v>
      </c>
      <c r="S107" s="112">
        <f>aux!Z108</f>
        <v>7.825976836015951E-3</v>
      </c>
      <c r="T107" s="115">
        <f>('Modelo AHP'!$U$56*aux!AA108)+('Modelo AHP'!$U$57*aux!AB108)+('Modelo AHP'!$U$58*aux!AC108)+('Modelo AHP'!$U$59*aux!AD108)</f>
        <v>5.4822358090332165E-3</v>
      </c>
      <c r="U107" s="132">
        <f>('Modelo AHP'!$U$23*aux!AE108)+('Modelo AHP'!$U$24*aux!AF108)+('Modelo AHP'!$U$25*aux!AG108)+('Modelo AHP'!$U$26*aux!AH108)+('Modelo AHP'!$U$27*aux!AI108)</f>
        <v>7.7501368202006309E-3</v>
      </c>
    </row>
    <row r="108" spans="1:21">
      <c r="A108" s="162">
        <f t="shared" si="3"/>
        <v>71</v>
      </c>
      <c r="B108" s="103" t="s">
        <v>131</v>
      </c>
      <c r="C108" s="106" t="s">
        <v>136</v>
      </c>
      <c r="D108" s="205">
        <v>4.5538420983260837E-2</v>
      </c>
      <c r="E108" s="148">
        <v>84.21</v>
      </c>
      <c r="F108" s="167">
        <v>0.40182687382619087</v>
      </c>
      <c r="G108" s="145">
        <v>35149.245780235215</v>
      </c>
      <c r="H108" s="96">
        <v>9.1549321265154422</v>
      </c>
      <c r="I108" s="181">
        <v>10.659596251967432</v>
      </c>
      <c r="J108" s="170">
        <v>2.6864068144071652E-2</v>
      </c>
      <c r="K108" s="178">
        <v>103329.14</v>
      </c>
      <c r="L108" s="226">
        <v>4.475513479264271E-2</v>
      </c>
      <c r="M108" s="227">
        <v>392</v>
      </c>
      <c r="N108" s="226">
        <v>4.5999999999999999E-2</v>
      </c>
      <c r="O108" s="226">
        <v>4.4999999999999998E-2</v>
      </c>
      <c r="P108" s="109">
        <f>('Modelo AHP'!$U$37*aux!P109)+('Modelo AHP'!$U$38*aux!R109)+('Modelo AHP'!$U$39*aux!S109)</f>
        <v>7.0638727723554683E-3</v>
      </c>
      <c r="Q108" s="112">
        <f>aux!U109</f>
        <v>7.8216749676403834E-3</v>
      </c>
      <c r="R108" s="109">
        <f>('Modelo AHP'!$U$47*aux!V109)+('Modelo AHP'!$U$48*aux!W109)+('Modelo AHP'!$U$49*aux!X109)</f>
        <v>7.5920237812523925E-3</v>
      </c>
      <c r="S108" s="112">
        <f>aux!Z109</f>
        <v>7.8120586170218227E-3</v>
      </c>
      <c r="T108" s="115">
        <f>('Modelo AHP'!$U$56*aux!AA109)+('Modelo AHP'!$U$57*aux!AB109)+('Modelo AHP'!$U$58*aux!AC109)+('Modelo AHP'!$U$59*aux!AD109)</f>
        <v>5.4822358090332165E-3</v>
      </c>
      <c r="U108" s="132">
        <f>('Modelo AHP'!$U$23*aux!AE109)+('Modelo AHP'!$U$24*aux!AF109)+('Modelo AHP'!$U$25*aux!AG109)+('Modelo AHP'!$U$26*aux!AH109)+('Modelo AHP'!$U$27*aux!AI109)</f>
        <v>7.3969935021957148E-3</v>
      </c>
    </row>
    <row r="109" spans="1:21">
      <c r="A109" s="162">
        <f t="shared" si="3"/>
        <v>96</v>
      </c>
      <c r="B109" s="103" t="s">
        <v>131</v>
      </c>
      <c r="C109" s="106" t="s">
        <v>137</v>
      </c>
      <c r="D109" s="205">
        <v>4.5329617156350401E-2</v>
      </c>
      <c r="E109" s="148">
        <v>83.16</v>
      </c>
      <c r="F109" s="167">
        <v>0.15598063525799977</v>
      </c>
      <c r="G109" s="145">
        <v>52805.822145166407</v>
      </c>
      <c r="H109" s="96">
        <v>5.8102831569794207</v>
      </c>
      <c r="I109" s="181">
        <v>7.6313426059223515</v>
      </c>
      <c r="J109" s="170">
        <v>2.6864068144071652E-2</v>
      </c>
      <c r="K109" s="178">
        <v>109865.56</v>
      </c>
      <c r="L109" s="226">
        <v>4.475513479264271E-2</v>
      </c>
      <c r="M109" s="227">
        <v>392</v>
      </c>
      <c r="N109" s="226">
        <v>4.5999999999999999E-2</v>
      </c>
      <c r="O109" s="226">
        <v>4.4999999999999998E-2</v>
      </c>
      <c r="P109" s="109">
        <f>('Modelo AHP'!$U$37*aux!P110)+('Modelo AHP'!$U$38*aux!R110)+('Modelo AHP'!$U$39*aux!S110)</f>
        <v>4.0427354349397487E-3</v>
      </c>
      <c r="Q109" s="112">
        <f>aux!U110</f>
        <v>7.795382540435717E-3</v>
      </c>
      <c r="R109" s="109">
        <f>('Modelo AHP'!$U$47*aux!V110)+('Modelo AHP'!$U$48*aux!W110)+('Modelo AHP'!$U$49*aux!X110)</f>
        <v>6.0095159365966544E-3</v>
      </c>
      <c r="S109" s="112">
        <f>aux!Z110</f>
        <v>7.80813931768115E-3</v>
      </c>
      <c r="T109" s="115">
        <f>('Modelo AHP'!$U$56*aux!AA110)+('Modelo AHP'!$U$57*aux!AB110)+('Modelo AHP'!$U$58*aux!AC110)+('Modelo AHP'!$U$59*aux!AD110)</f>
        <v>5.4822358090332165E-3</v>
      </c>
      <c r="U109" s="132">
        <f>('Modelo AHP'!$U$23*aux!AE110)+('Modelo AHP'!$U$24*aux!AF110)+('Modelo AHP'!$U$25*aux!AG110)+('Modelo AHP'!$U$26*aux!AH110)+('Modelo AHP'!$U$27*aux!AI110)</f>
        <v>6.3432505418334374E-3</v>
      </c>
    </row>
    <row r="110" spans="1:21">
      <c r="A110" s="162">
        <f t="shared" si="3"/>
        <v>10</v>
      </c>
      <c r="B110" s="103" t="s">
        <v>138</v>
      </c>
      <c r="C110" s="106" t="s">
        <v>139</v>
      </c>
      <c r="D110" s="205">
        <v>0.12743676494280651</v>
      </c>
      <c r="E110" s="148">
        <v>82.02</v>
      </c>
      <c r="F110" s="167">
        <v>0.64296333002973238</v>
      </c>
      <c r="G110" s="145">
        <v>23505.231841987606</v>
      </c>
      <c r="H110" s="96">
        <v>13.381824487472027</v>
      </c>
      <c r="I110" s="181">
        <v>14.354422155688615</v>
      </c>
      <c r="J110" s="170">
        <v>5.1946434132668952E-2</v>
      </c>
      <c r="K110" s="178">
        <v>51931.87</v>
      </c>
      <c r="L110" s="226">
        <v>5.0938622982966503E-2</v>
      </c>
      <c r="M110" s="227">
        <v>1387</v>
      </c>
      <c r="N110" s="226">
        <v>6.2E-2</v>
      </c>
      <c r="O110" s="226">
        <v>5.8000000000000003E-2</v>
      </c>
      <c r="P110" s="109">
        <f>('Modelo AHP'!$U$37*aux!P111)+('Modelo AHP'!$U$38*aux!R111)+('Modelo AHP'!$U$39*aux!S111)</f>
        <v>1.2457808955130909E-2</v>
      </c>
      <c r="Q110" s="112">
        <f>aux!U111</f>
        <v>7.8390140815497809E-3</v>
      </c>
      <c r="R110" s="109">
        <f>('Modelo AHP'!$U$47*aux!V111)+('Modelo AHP'!$U$48*aux!W111)+('Modelo AHP'!$U$49*aux!X111)</f>
        <v>1.1822961292901172E-2</v>
      </c>
      <c r="S110" s="112">
        <f>aux!Z111</f>
        <v>7.8428769069149688E-3</v>
      </c>
      <c r="T110" s="115">
        <f>('Modelo AHP'!$U$56*aux!AA111)+('Modelo AHP'!$U$57*aux!AB111)+('Modelo AHP'!$U$58*aux!AC111)+('Modelo AHP'!$U$59*aux!AD111)</f>
        <v>1.1399063260649057E-2</v>
      </c>
      <c r="U110" s="132">
        <f>('Modelo AHP'!$U$23*aux!AE111)+('Modelo AHP'!$U$24*aux!AF111)+('Modelo AHP'!$U$25*aux!AG111)+('Modelo AHP'!$U$26*aux!AH111)+('Modelo AHP'!$U$27*aux!AI111)</f>
        <v>1.0304816178959182E-2</v>
      </c>
    </row>
    <row r="111" spans="1:21">
      <c r="A111" s="162">
        <f t="shared" si="3"/>
        <v>4</v>
      </c>
      <c r="B111" s="103" t="s">
        <v>138</v>
      </c>
      <c r="C111" s="106" t="s">
        <v>140</v>
      </c>
      <c r="D111" s="205">
        <v>0.250148153025614</v>
      </c>
      <c r="E111" s="148">
        <v>81.25</v>
      </c>
      <c r="F111" s="167">
        <v>0.75309575574250875</v>
      </c>
      <c r="G111" s="145">
        <v>17786.138993519642</v>
      </c>
      <c r="H111" s="96">
        <v>15.11221350548384</v>
      </c>
      <c r="I111" s="181">
        <v>17.734245144907714</v>
      </c>
      <c r="J111" s="170">
        <v>5.1946434132668952E-2</v>
      </c>
      <c r="K111" s="178">
        <v>27032.16</v>
      </c>
      <c r="L111" s="226">
        <v>5.0938622982966503E-2</v>
      </c>
      <c r="M111" s="227">
        <v>1387</v>
      </c>
      <c r="N111" s="226">
        <v>6.2E-2</v>
      </c>
      <c r="O111" s="226">
        <v>5.8000000000000003E-2</v>
      </c>
      <c r="P111" s="109">
        <f>('Modelo AHP'!$U$37*aux!P112)+('Modelo AHP'!$U$38*aux!R112)+('Modelo AHP'!$U$39*aux!S112)</f>
        <v>1.7459251177770491E-2</v>
      </c>
      <c r="Q111" s="112">
        <f>aux!U112</f>
        <v>7.8475303889746859E-3</v>
      </c>
      <c r="R111" s="109">
        <f>('Modelo AHP'!$U$47*aux!V112)+('Modelo AHP'!$U$48*aux!W112)+('Modelo AHP'!$U$49*aux!X112)</f>
        <v>1.3270234208925227E-2</v>
      </c>
      <c r="S111" s="112">
        <f>aux!Z112</f>
        <v>7.85780700886465E-3</v>
      </c>
      <c r="T111" s="115">
        <f>('Modelo AHP'!$U$56*aux!AA112)+('Modelo AHP'!$U$57*aux!AB112)+('Modelo AHP'!$U$58*aux!AC112)+('Modelo AHP'!$U$59*aux!AD112)</f>
        <v>1.1399063260649057E-2</v>
      </c>
      <c r="U111" s="132">
        <f>('Modelo AHP'!$U$23*aux!AE112)+('Modelo AHP'!$U$24*aux!AF112)+('Modelo AHP'!$U$25*aux!AG112)+('Modelo AHP'!$U$26*aux!AH112)+('Modelo AHP'!$U$27*aux!AI112)</f>
        <v>1.1637921530155665E-2</v>
      </c>
    </row>
    <row r="112" spans="1:21">
      <c r="A112" s="162">
        <f t="shared" si="3"/>
        <v>31</v>
      </c>
      <c r="B112" s="103" t="s">
        <v>138</v>
      </c>
      <c r="C112" s="106" t="s">
        <v>141</v>
      </c>
      <c r="D112" s="205">
        <v>7.9965207306465641E-2</v>
      </c>
      <c r="E112" s="148">
        <v>82.02</v>
      </c>
      <c r="F112" s="167">
        <v>0.46147325591252014</v>
      </c>
      <c r="G112" s="145">
        <v>28093.241656773745</v>
      </c>
      <c r="H112" s="96">
        <v>9.3266816083075526</v>
      </c>
      <c r="I112" s="181">
        <v>11.111701462797061</v>
      </c>
      <c r="J112" s="170">
        <v>5.1946434132668952E-2</v>
      </c>
      <c r="K112" s="178">
        <v>61831.43</v>
      </c>
      <c r="L112" s="226">
        <v>5.0938622982966503E-2</v>
      </c>
      <c r="M112" s="227">
        <v>1387</v>
      </c>
      <c r="N112" s="226">
        <v>6.2E-2</v>
      </c>
      <c r="O112" s="226">
        <v>5.8000000000000003E-2</v>
      </c>
      <c r="P112" s="109">
        <f>('Modelo AHP'!$U$37*aux!P113)+('Modelo AHP'!$U$38*aux!R113)+('Modelo AHP'!$U$39*aux!S113)</f>
        <v>8.819744845448875E-3</v>
      </c>
      <c r="Q112" s="112">
        <f>aux!U113</f>
        <v>7.8321820711092314E-3</v>
      </c>
      <c r="R112" s="109">
        <f>('Modelo AHP'!$U$47*aux!V113)+('Modelo AHP'!$U$48*aux!W113)+('Modelo AHP'!$U$49*aux!X113)</f>
        <v>1.0052941268780865E-2</v>
      </c>
      <c r="S112" s="112">
        <f>aux!Z113</f>
        <v>7.8369410369768452E-3</v>
      </c>
      <c r="T112" s="115">
        <f>('Modelo AHP'!$U$56*aux!AA113)+('Modelo AHP'!$U$57*aux!AB113)+('Modelo AHP'!$U$58*aux!AC113)+('Modelo AHP'!$U$59*aux!AD113)</f>
        <v>1.1399063260649057E-2</v>
      </c>
      <c r="U112" s="132">
        <f>('Modelo AHP'!$U$23*aux!AE113)+('Modelo AHP'!$U$24*aux!AF113)+('Modelo AHP'!$U$25*aux!AG113)+('Modelo AHP'!$U$26*aux!AH113)+('Modelo AHP'!$U$27*aux!AI113)</f>
        <v>9.0901664427523888E-3</v>
      </c>
    </row>
    <row r="113" spans="1:21">
      <c r="A113" s="162">
        <f t="shared" si="3"/>
        <v>23</v>
      </c>
      <c r="B113" s="103" t="s">
        <v>138</v>
      </c>
      <c r="C113" s="106" t="s">
        <v>142</v>
      </c>
      <c r="D113" s="205">
        <v>0.12430091018752057</v>
      </c>
      <c r="E113" s="148">
        <v>83.28</v>
      </c>
      <c r="F113" s="167">
        <v>0.58049489453678171</v>
      </c>
      <c r="G113" s="145">
        <v>27222.893699648022</v>
      </c>
      <c r="H113" s="96">
        <v>11.043879325725699</v>
      </c>
      <c r="I113" s="181">
        <v>12.444177466540532</v>
      </c>
      <c r="J113" s="170">
        <v>5.1946434132668952E-2</v>
      </c>
      <c r="K113" s="178">
        <v>52288.23</v>
      </c>
      <c r="L113" s="226">
        <v>5.0938622982966503E-2</v>
      </c>
      <c r="M113" s="227">
        <v>1387</v>
      </c>
      <c r="N113" s="226">
        <v>6.2E-2</v>
      </c>
      <c r="O113" s="226">
        <v>5.8000000000000003E-2</v>
      </c>
      <c r="P113" s="109">
        <f>('Modelo AHP'!$U$37*aux!P114)+('Modelo AHP'!$U$38*aux!R114)+('Modelo AHP'!$U$39*aux!S114)</f>
        <v>1.1598322908318434E-2</v>
      </c>
      <c r="Q113" s="112">
        <f>aux!U114</f>
        <v>7.8334781072054993E-3</v>
      </c>
      <c r="R113" s="109">
        <f>('Modelo AHP'!$U$47*aux!V114)+('Modelo AHP'!$U$48*aux!W114)+('Modelo AHP'!$U$49*aux!X114)</f>
        <v>1.0788370481176951E-2</v>
      </c>
      <c r="S113" s="112">
        <f>aux!Z114</f>
        <v>7.8426632300837625E-3</v>
      </c>
      <c r="T113" s="115">
        <f>('Modelo AHP'!$U$56*aux!AA114)+('Modelo AHP'!$U$57*aux!AB114)+('Modelo AHP'!$U$58*aux!AC114)+('Modelo AHP'!$U$59*aux!AD114)</f>
        <v>1.1399063260649057E-2</v>
      </c>
      <c r="U113" s="132">
        <f>('Modelo AHP'!$U$23*aux!AE114)+('Modelo AHP'!$U$24*aux!AF114)+('Modelo AHP'!$U$25*aux!AG114)+('Modelo AHP'!$U$26*aux!AH114)+('Modelo AHP'!$U$27*aux!AI114)</f>
        <v>9.8060325348297787E-3</v>
      </c>
    </row>
    <row r="114" spans="1:21">
      <c r="A114" s="162">
        <f t="shared" si="3"/>
        <v>22</v>
      </c>
      <c r="B114" s="103" t="s">
        <v>138</v>
      </c>
      <c r="C114" s="106" t="s">
        <v>143</v>
      </c>
      <c r="D114" s="205">
        <v>0.10214538362368186</v>
      </c>
      <c r="E114" s="148">
        <v>83.21</v>
      </c>
      <c r="F114" s="167">
        <v>0.59364868235098511</v>
      </c>
      <c r="G114" s="145">
        <v>27746.384637124309</v>
      </c>
      <c r="H114" s="96">
        <v>11.43610983312414</v>
      </c>
      <c r="I114" s="181">
        <v>13.062443339501318</v>
      </c>
      <c r="J114" s="170">
        <v>5.1946434132668952E-2</v>
      </c>
      <c r="K114" s="178">
        <v>58623.78</v>
      </c>
      <c r="L114" s="226">
        <v>5.0938622982966503E-2</v>
      </c>
      <c r="M114" s="227">
        <v>1387</v>
      </c>
      <c r="N114" s="226">
        <v>6.2E-2</v>
      </c>
      <c r="O114" s="226">
        <v>5.8000000000000003E-2</v>
      </c>
      <c r="P114" s="109">
        <f>('Modelo AHP'!$U$37*aux!P115)+('Modelo AHP'!$U$38*aux!R115)+('Modelo AHP'!$U$39*aux!S115)</f>
        <v>1.1100501480561745E-2</v>
      </c>
      <c r="Q114" s="112">
        <f>aux!U115</f>
        <v>7.8326985762771119E-3</v>
      </c>
      <c r="R114" s="109">
        <f>('Modelo AHP'!$U$47*aux!V115)+('Modelo AHP'!$U$48*aux!W115)+('Modelo AHP'!$U$49*aux!X115)</f>
        <v>1.1065173941623419E-2</v>
      </c>
      <c r="S114" s="112">
        <f>aux!Z115</f>
        <v>7.8388643742975973E-3</v>
      </c>
      <c r="T114" s="115">
        <f>('Modelo AHP'!$U$56*aux!AA115)+('Modelo AHP'!$U$57*aux!AB115)+('Modelo AHP'!$U$58*aux!AC115)+('Modelo AHP'!$U$59*aux!AD115)</f>
        <v>1.1399063260649057E-2</v>
      </c>
      <c r="U114" s="132">
        <f>('Modelo AHP'!$U$23*aux!AE115)+('Modelo AHP'!$U$24*aux!AF115)+('Modelo AHP'!$U$25*aux!AG115)+('Modelo AHP'!$U$26*aux!AH115)+('Modelo AHP'!$U$27*aux!AI115)</f>
        <v>9.8170075120394273E-3</v>
      </c>
    </row>
    <row r="115" spans="1:21">
      <c r="A115" s="162">
        <f t="shared" si="3"/>
        <v>35</v>
      </c>
      <c r="B115" s="103" t="s">
        <v>144</v>
      </c>
      <c r="C115" s="106" t="s">
        <v>145</v>
      </c>
      <c r="D115" s="205">
        <v>7.2560155432670748E-2</v>
      </c>
      <c r="E115" s="148">
        <v>82.85</v>
      </c>
      <c r="F115" s="167">
        <v>0.46183125767409228</v>
      </c>
      <c r="G115" s="145">
        <v>26951.110749932286</v>
      </c>
      <c r="H115" s="96">
        <v>10.799727247900975</v>
      </c>
      <c r="I115" s="181">
        <v>13.330454619996267</v>
      </c>
      <c r="J115" s="170">
        <v>4.5727586724733441E-2</v>
      </c>
      <c r="K115" s="178">
        <v>63560.83</v>
      </c>
      <c r="L115" s="226">
        <v>2.1302278687084047E-2</v>
      </c>
      <c r="M115" s="227">
        <v>1272</v>
      </c>
      <c r="N115" s="226">
        <v>1.9E-2</v>
      </c>
      <c r="O115" s="226">
        <v>2.1000000000000001E-2</v>
      </c>
      <c r="P115" s="109">
        <f>('Modelo AHP'!$U$37*aux!P116)+('Modelo AHP'!$U$38*aux!R116)+('Modelo AHP'!$U$39*aux!S116)</f>
        <v>8.6037685356902434E-3</v>
      </c>
      <c r="Q115" s="112">
        <f>aux!U116</f>
        <v>7.8338828194936105E-3</v>
      </c>
      <c r="R115" s="109">
        <f>('Modelo AHP'!$U$47*aux!V116)+('Modelo AHP'!$U$48*aux!W116)+('Modelo AHP'!$U$49*aux!X116)</f>
        <v>1.0492212729802445E-2</v>
      </c>
      <c r="S115" s="112">
        <f>aux!Z116</f>
        <v>7.8359040723571059E-3</v>
      </c>
      <c r="T115" s="115">
        <f>('Modelo AHP'!$U$56*aux!AA116)+('Modelo AHP'!$U$57*aux!AB116)+('Modelo AHP'!$U$58*aux!AC116)+('Modelo AHP'!$U$59*aux!AD116)</f>
        <v>7.9381933280033064E-3</v>
      </c>
      <c r="U115" s="132">
        <f>('Modelo AHP'!$U$23*aux!AE116)+('Modelo AHP'!$U$24*aux!AF116)+('Modelo AHP'!$U$25*aux!AG116)+('Modelo AHP'!$U$26*aux!AH116)+('Modelo AHP'!$U$27*aux!AI116)</f>
        <v>8.8807021787491412E-3</v>
      </c>
    </row>
    <row r="116" spans="1:21">
      <c r="A116" s="162">
        <f t="shared" si="3"/>
        <v>48</v>
      </c>
      <c r="B116" s="103" t="s">
        <v>144</v>
      </c>
      <c r="C116" s="106" t="s">
        <v>146</v>
      </c>
      <c r="D116" s="205">
        <v>2.7850304612706701E-2</v>
      </c>
      <c r="E116" s="148">
        <v>82.28</v>
      </c>
      <c r="F116" s="167">
        <v>0.45567404106318637</v>
      </c>
      <c r="G116" s="145">
        <v>35175.686575185813</v>
      </c>
      <c r="H116" s="96">
        <v>9.7989066253302983</v>
      </c>
      <c r="I116" s="181">
        <v>11.183081718024523</v>
      </c>
      <c r="J116" s="170">
        <v>4.5727586724733441E-2</v>
      </c>
      <c r="K116" s="178">
        <v>57590.23</v>
      </c>
      <c r="L116" s="226">
        <v>2.1302278687084047E-2</v>
      </c>
      <c r="M116" s="227">
        <v>1272</v>
      </c>
      <c r="N116" s="226">
        <v>1.9E-2</v>
      </c>
      <c r="O116" s="226">
        <v>2.1000000000000001E-2</v>
      </c>
      <c r="P116" s="109">
        <f>('Modelo AHP'!$U$37*aux!P117)+('Modelo AHP'!$U$38*aux!R117)+('Modelo AHP'!$U$39*aux!S117)</f>
        <v>7.1981521267895157E-3</v>
      </c>
      <c r="Q116" s="112">
        <f>aux!U117</f>
        <v>7.8216355946236615E-3</v>
      </c>
      <c r="R116" s="109">
        <f>('Modelo AHP'!$U$47*aux!V117)+('Modelo AHP'!$U$48*aux!W117)+('Modelo AHP'!$U$49*aux!X117)</f>
        <v>9.5883887357761013E-3</v>
      </c>
      <c r="S116" s="112">
        <f>aux!Z117</f>
        <v>7.8394841006667031E-3</v>
      </c>
      <c r="T116" s="115">
        <f>('Modelo AHP'!$U$56*aux!AA117)+('Modelo AHP'!$U$57*aux!AB117)+('Modelo AHP'!$U$58*aux!AC117)+('Modelo AHP'!$U$59*aux!AD117)</f>
        <v>7.9381933280033064E-3</v>
      </c>
      <c r="U116" s="132">
        <f>('Modelo AHP'!$U$23*aux!AE117)+('Modelo AHP'!$U$24*aux!AF117)+('Modelo AHP'!$U$25*aux!AG117)+('Modelo AHP'!$U$26*aux!AH117)+('Modelo AHP'!$U$27*aux!AI117)</f>
        <v>8.3335839087705262E-3</v>
      </c>
    </row>
    <row r="117" spans="1:21">
      <c r="A117" s="162">
        <f t="shared" si="3"/>
        <v>52</v>
      </c>
      <c r="B117" s="103" t="s">
        <v>147</v>
      </c>
      <c r="C117" s="106" t="s">
        <v>148</v>
      </c>
      <c r="D117" s="205">
        <v>5.1550988755331525E-2</v>
      </c>
      <c r="E117" s="148">
        <v>82.91</v>
      </c>
      <c r="F117" s="167">
        <v>0.41710085335286001</v>
      </c>
      <c r="G117" s="145">
        <v>33101.205429005742</v>
      </c>
      <c r="H117" s="96">
        <v>9.7419574075197577</v>
      </c>
      <c r="I117" s="181">
        <v>10.545936081545088</v>
      </c>
      <c r="J117" s="170">
        <v>4.6428419906379491E-2</v>
      </c>
      <c r="K117" s="178">
        <v>67856.12</v>
      </c>
      <c r="L117" s="226">
        <v>2.1325403175454744E-2</v>
      </c>
      <c r="M117" s="227">
        <v>605</v>
      </c>
      <c r="N117" s="226">
        <v>2.1999999999999999E-2</v>
      </c>
      <c r="O117" s="226">
        <v>2.1999999999999999E-2</v>
      </c>
      <c r="P117" s="109">
        <f>('Modelo AHP'!$U$37*aux!P118)+('Modelo AHP'!$U$38*aux!R118)+('Modelo AHP'!$U$39*aux!S118)</f>
        <v>7.4301636988041743E-3</v>
      </c>
      <c r="Q117" s="112">
        <f>aux!U118</f>
        <v>7.8247247067706645E-3</v>
      </c>
      <c r="R117" s="109">
        <f>('Modelo AHP'!$U$47*aux!V118)+('Modelo AHP'!$U$48*aux!W118)+('Modelo AHP'!$U$49*aux!X118)</f>
        <v>9.4220599349546345E-3</v>
      </c>
      <c r="S117" s="112">
        <f>aux!Z118</f>
        <v>7.8333285757909432E-3</v>
      </c>
      <c r="T117" s="115">
        <f>('Modelo AHP'!$U$56*aux!AA118)+('Modelo AHP'!$U$57*aux!AB118)+('Modelo AHP'!$U$58*aux!AC118)+('Modelo AHP'!$U$59*aux!AD118)</f>
        <v>4.7189509410736725E-3</v>
      </c>
      <c r="U117" s="132">
        <f>('Modelo AHP'!$U$23*aux!AE118)+('Modelo AHP'!$U$24*aux!AF118)+('Modelo AHP'!$U$25*aux!AG118)+('Modelo AHP'!$U$26*aux!AH118)+('Modelo AHP'!$U$27*aux!AI118)</f>
        <v>8.01461699735013E-3</v>
      </c>
    </row>
    <row r="118" spans="1:21">
      <c r="A118" s="162">
        <f t="shared" si="3"/>
        <v>29</v>
      </c>
      <c r="B118" s="103" t="s">
        <v>147</v>
      </c>
      <c r="C118" s="106" t="s">
        <v>149</v>
      </c>
      <c r="D118" s="205">
        <v>7.4657571328027722E-2</v>
      </c>
      <c r="E118" s="148">
        <v>83.25</v>
      </c>
      <c r="F118" s="167">
        <v>0.68284993694829765</v>
      </c>
      <c r="G118" s="145">
        <v>22751.875072645988</v>
      </c>
      <c r="H118" s="96">
        <v>12.960600516656537</v>
      </c>
      <c r="I118" s="181">
        <v>13.872561066758548</v>
      </c>
      <c r="J118" s="170">
        <v>4.6428419906379491E-2</v>
      </c>
      <c r="K118" s="178">
        <v>48593.34</v>
      </c>
      <c r="L118" s="226">
        <v>2.1325403175454744E-2</v>
      </c>
      <c r="M118" s="227">
        <v>605</v>
      </c>
      <c r="N118" s="226">
        <v>2.1999999999999999E-2</v>
      </c>
      <c r="O118" s="226">
        <v>2.1999999999999999E-2</v>
      </c>
      <c r="P118" s="109">
        <f>('Modelo AHP'!$U$37*aux!P119)+('Modelo AHP'!$U$38*aux!R119)+('Modelo AHP'!$U$39*aux!S119)</f>
        <v>1.1376661906898072E-2</v>
      </c>
      <c r="Q118" s="112">
        <f>aux!U119</f>
        <v>7.8401359059401769E-3</v>
      </c>
      <c r="R118" s="109">
        <f>('Modelo AHP'!$U$47*aux!V119)+('Modelo AHP'!$U$48*aux!W119)+('Modelo AHP'!$U$49*aux!X119)</f>
        <v>1.1087932943239117E-2</v>
      </c>
      <c r="S118" s="112">
        <f>aux!Z119</f>
        <v>7.8448787211233308E-3</v>
      </c>
      <c r="T118" s="115">
        <f>('Modelo AHP'!$U$56*aux!AA119)+('Modelo AHP'!$U$57*aux!AB119)+('Modelo AHP'!$U$58*aux!AC119)+('Modelo AHP'!$U$59*aux!AD119)</f>
        <v>4.7189509410736725E-3</v>
      </c>
      <c r="U118" s="132">
        <f>('Modelo AHP'!$U$23*aux!AE119)+('Modelo AHP'!$U$24*aux!AF119)+('Modelo AHP'!$U$25*aux!AG119)+('Modelo AHP'!$U$26*aux!AH119)+('Modelo AHP'!$U$27*aux!AI119)</f>
        <v>9.2483397591497651E-3</v>
      </c>
    </row>
    <row r="119" spans="1:21">
      <c r="A119" s="162">
        <f t="shared" si="3"/>
        <v>38</v>
      </c>
      <c r="B119" s="103" t="s">
        <v>150</v>
      </c>
      <c r="C119" s="106" t="s">
        <v>151</v>
      </c>
      <c r="D119" s="205">
        <v>9.0411476028690069E-2</v>
      </c>
      <c r="E119" s="148">
        <v>83.06</v>
      </c>
      <c r="F119" s="167">
        <v>0.49572181872450505</v>
      </c>
      <c r="G119" s="145">
        <v>29644.913238905545</v>
      </c>
      <c r="H119" s="96">
        <v>10.39134462866248</v>
      </c>
      <c r="I119" s="181">
        <v>12.75183915041038</v>
      </c>
      <c r="J119" s="170">
        <v>3.7670177241202155E-2</v>
      </c>
      <c r="K119" s="178">
        <v>66764.789999999994</v>
      </c>
      <c r="L119" s="226">
        <v>6.0442787703322065E-2</v>
      </c>
      <c r="M119" s="227">
        <v>772</v>
      </c>
      <c r="N119" s="226">
        <v>6.3E-2</v>
      </c>
      <c r="O119" s="226">
        <v>6.5000000000000002E-2</v>
      </c>
      <c r="P119" s="109">
        <f>('Modelo AHP'!$U$37*aux!P120)+('Modelo AHP'!$U$38*aux!R120)+('Modelo AHP'!$U$39*aux!S120)</f>
        <v>9.5504679226055874E-3</v>
      </c>
      <c r="Q119" s="112">
        <f>aux!U120</f>
        <v>7.8298714752566972E-3</v>
      </c>
      <c r="R119" s="109">
        <f>('Modelo AHP'!$U$47*aux!V120)+('Modelo AHP'!$U$48*aux!W120)+('Modelo AHP'!$U$49*aux!X120)</f>
        <v>9.4951766493644105E-3</v>
      </c>
      <c r="S119" s="112">
        <f>aux!Z120</f>
        <v>7.8339829475953041E-3</v>
      </c>
      <c r="T119" s="115">
        <f>('Modelo AHP'!$U$56*aux!AA120)+('Modelo AHP'!$U$57*aux!AB120)+('Modelo AHP'!$U$58*aux!AC120)+('Modelo AHP'!$U$59*aux!AD120)</f>
        <v>8.7282603104174433E-3</v>
      </c>
      <c r="U119" s="132">
        <f>('Modelo AHP'!$U$23*aux!AE120)+('Modelo AHP'!$U$24*aux!AF120)+('Modelo AHP'!$U$25*aux!AG120)+('Modelo AHP'!$U$26*aux!AH120)+('Modelo AHP'!$U$27*aux!AI120)</f>
        <v>8.7705057262142758E-3</v>
      </c>
    </row>
    <row r="120" spans="1:21">
      <c r="A120" s="162">
        <f t="shared" si="3"/>
        <v>24</v>
      </c>
      <c r="B120" s="103" t="s">
        <v>150</v>
      </c>
      <c r="C120" s="106" t="s">
        <v>152</v>
      </c>
      <c r="D120" s="205">
        <v>6.4439411098527744E-2</v>
      </c>
      <c r="E120" s="148">
        <v>81.489999999999995</v>
      </c>
      <c r="F120" s="167">
        <v>0.67596657697210027</v>
      </c>
      <c r="G120" s="145">
        <v>22632.658790544257</v>
      </c>
      <c r="H120" s="96">
        <v>13.218562216495764</v>
      </c>
      <c r="I120" s="181">
        <v>16.420846578597502</v>
      </c>
      <c r="J120" s="170">
        <v>3.7670177241202155E-2</v>
      </c>
      <c r="K120" s="178">
        <v>63268.02</v>
      </c>
      <c r="L120" s="226">
        <v>6.0442787703322065E-2</v>
      </c>
      <c r="M120" s="227">
        <v>772</v>
      </c>
      <c r="N120" s="226">
        <v>6.3E-2</v>
      </c>
      <c r="O120" s="226">
        <v>6.5000000000000002E-2</v>
      </c>
      <c r="P120" s="109">
        <f>('Modelo AHP'!$U$37*aux!P121)+('Modelo AHP'!$U$38*aux!R121)+('Modelo AHP'!$U$39*aux!S121)</f>
        <v>1.0988379286312499E-2</v>
      </c>
      <c r="Q120" s="112">
        <f>aux!U121</f>
        <v>7.8403134310364338E-3</v>
      </c>
      <c r="R120" s="109">
        <f>('Modelo AHP'!$U$47*aux!V121)+('Modelo AHP'!$U$48*aux!W121)+('Modelo AHP'!$U$49*aux!X121)</f>
        <v>1.121739714422554E-2</v>
      </c>
      <c r="S120" s="112">
        <f>aux!Z121</f>
        <v>7.83607964400641E-3</v>
      </c>
      <c r="T120" s="115">
        <f>('Modelo AHP'!$U$56*aux!AA121)+('Modelo AHP'!$U$57*aux!AB121)+('Modelo AHP'!$U$58*aux!AC121)+('Modelo AHP'!$U$59*aux!AD121)</f>
        <v>8.7282603104174433E-3</v>
      </c>
      <c r="U120" s="132">
        <f>('Modelo AHP'!$U$23*aux!AE121)+('Modelo AHP'!$U$24*aux!AF121)+('Modelo AHP'!$U$25*aux!AG121)+('Modelo AHP'!$U$26*aux!AH121)+('Modelo AHP'!$U$27*aux!AI121)</f>
        <v>9.6025248734323207E-3</v>
      </c>
    </row>
    <row r="121" spans="1:21">
      <c r="A121" s="162">
        <f t="shared" si="3"/>
        <v>18</v>
      </c>
      <c r="B121" s="103" t="s">
        <v>150</v>
      </c>
      <c r="C121" s="106" t="s">
        <v>153</v>
      </c>
      <c r="D121" s="205">
        <v>9.2748324192565512E-2</v>
      </c>
      <c r="E121" s="148">
        <v>78.36</v>
      </c>
      <c r="F121" s="167">
        <v>0.70713491180676946</v>
      </c>
      <c r="G121" s="145">
        <v>20884.650839718051</v>
      </c>
      <c r="H121" s="96">
        <v>14.049824509630596</v>
      </c>
      <c r="I121" s="181">
        <v>16.649798950317425</v>
      </c>
      <c r="J121" s="170">
        <v>3.7670177241202155E-2</v>
      </c>
      <c r="K121" s="178">
        <v>46987.96</v>
      </c>
      <c r="L121" s="226">
        <v>6.0442787703322065E-2</v>
      </c>
      <c r="M121" s="227">
        <v>772</v>
      </c>
      <c r="N121" s="226">
        <v>6.3E-2</v>
      </c>
      <c r="O121" s="226">
        <v>6.5000000000000002E-2</v>
      </c>
      <c r="P121" s="109">
        <f>('Modelo AHP'!$U$37*aux!P122)+('Modelo AHP'!$U$38*aux!R122)+('Modelo AHP'!$U$39*aux!S122)</f>
        <v>1.2213061836189806E-2</v>
      </c>
      <c r="Q121" s="112">
        <f>aux!U122</f>
        <v>7.842916391590642E-3</v>
      </c>
      <c r="R121" s="109">
        <f>('Modelo AHP'!$U$47*aux!V122)+('Modelo AHP'!$U$48*aux!W122)+('Modelo AHP'!$U$49*aux!X122)</f>
        <v>1.142916627997325E-2</v>
      </c>
      <c r="S121" s="112">
        <f>aux!Z122</f>
        <v>7.8458413221764341E-3</v>
      </c>
      <c r="T121" s="115">
        <f>('Modelo AHP'!$U$56*aux!AA122)+('Modelo AHP'!$U$57*aux!AB122)+('Modelo AHP'!$U$58*aux!AC122)+('Modelo AHP'!$U$59*aux!AD122)</f>
        <v>8.7282603104174433E-3</v>
      </c>
      <c r="U121" s="132">
        <f>('Modelo AHP'!$U$23*aux!AE122)+('Modelo AHP'!$U$24*aux!AF122)+('Modelo AHP'!$U$25*aux!AG122)+('Modelo AHP'!$U$26*aux!AH122)+('Modelo AHP'!$U$27*aux!AI122)</f>
        <v>9.8808462885242067E-3</v>
      </c>
    </row>
    <row r="122" spans="1:21">
      <c r="A122" s="162">
        <f t="shared" si="3"/>
        <v>36</v>
      </c>
      <c r="B122" s="103" t="s">
        <v>150</v>
      </c>
      <c r="C122" s="106" t="s">
        <v>154</v>
      </c>
      <c r="D122" s="205">
        <v>5.4654932839277443E-2</v>
      </c>
      <c r="E122" s="148">
        <v>81.45</v>
      </c>
      <c r="F122" s="167">
        <v>0.58440896739130432</v>
      </c>
      <c r="G122" s="145">
        <v>26734.888605024669</v>
      </c>
      <c r="H122" s="96">
        <v>11.253563232409357</v>
      </c>
      <c r="I122" s="181">
        <v>12.837314761195866</v>
      </c>
      <c r="J122" s="170">
        <v>3.7670177241202155E-2</v>
      </c>
      <c r="K122" s="178">
        <v>72454.880000000005</v>
      </c>
      <c r="L122" s="226">
        <v>6.0442787703322065E-2</v>
      </c>
      <c r="M122" s="227">
        <v>772</v>
      </c>
      <c r="N122" s="226">
        <v>6.3E-2</v>
      </c>
      <c r="O122" s="226">
        <v>6.5000000000000002E-2</v>
      </c>
      <c r="P122" s="109">
        <f>('Modelo AHP'!$U$37*aux!P123)+('Modelo AHP'!$U$38*aux!R123)+('Modelo AHP'!$U$39*aux!S123)</f>
        <v>9.5744455027829082E-3</v>
      </c>
      <c r="Q122" s="112">
        <f>aux!U123</f>
        <v>7.8342047961264261E-3</v>
      </c>
      <c r="R122" s="109">
        <f>('Modelo AHP'!$U$47*aux!V123)+('Modelo AHP'!$U$48*aux!W123)+('Modelo AHP'!$U$49*aux!X123)</f>
        <v>9.6621380481739204E-3</v>
      </c>
      <c r="S122" s="112">
        <f>aux!Z123</f>
        <v>7.8305711157385122E-3</v>
      </c>
      <c r="T122" s="115">
        <f>('Modelo AHP'!$U$56*aux!AA123)+('Modelo AHP'!$U$57*aux!AB123)+('Modelo AHP'!$U$58*aux!AC123)+('Modelo AHP'!$U$59*aux!AD123)</f>
        <v>8.7282603104174433E-3</v>
      </c>
      <c r="U122" s="132">
        <f>('Modelo AHP'!$U$23*aux!AE123)+('Modelo AHP'!$U$24*aux!AF123)+('Modelo AHP'!$U$25*aux!AG123)+('Modelo AHP'!$U$26*aux!AH123)+('Modelo AHP'!$U$27*aux!AI123)</f>
        <v>8.8327038346834794E-3</v>
      </c>
    </row>
    <row r="123" spans="1:21">
      <c r="A123" s="162">
        <f t="shared" si="3"/>
        <v>74</v>
      </c>
      <c r="B123" s="103" t="s">
        <v>150</v>
      </c>
      <c r="C123" s="106" t="s">
        <v>155</v>
      </c>
      <c r="D123" s="205">
        <v>2.1423130633489905E-2</v>
      </c>
      <c r="E123" s="148">
        <v>83.81</v>
      </c>
      <c r="F123" s="167">
        <v>0.32102376599634369</v>
      </c>
      <c r="G123" s="145">
        <v>41992.883089174917</v>
      </c>
      <c r="H123" s="96">
        <v>6.6499751352861569</v>
      </c>
      <c r="I123" s="181">
        <v>7.7282907238020924</v>
      </c>
      <c r="J123" s="170">
        <v>3.7670177241202155E-2</v>
      </c>
      <c r="K123" s="178">
        <v>80868.570000000007</v>
      </c>
      <c r="L123" s="226">
        <v>6.0442787703322065E-2</v>
      </c>
      <c r="M123" s="227">
        <v>772</v>
      </c>
      <c r="N123" s="226">
        <v>6.3E-2</v>
      </c>
      <c r="O123" s="226">
        <v>6.5000000000000002E-2</v>
      </c>
      <c r="P123" s="109">
        <f>('Modelo AHP'!$U$37*aux!P124)+('Modelo AHP'!$U$38*aux!R124)+('Modelo AHP'!$U$39*aux!S124)</f>
        <v>5.3555052345416838E-3</v>
      </c>
      <c r="Q123" s="112">
        <f>aux!U124</f>
        <v>7.811484099827651E-3</v>
      </c>
      <c r="R123" s="109">
        <f>('Modelo AHP'!$U$47*aux!V124)+('Modelo AHP'!$U$48*aux!W124)+('Modelo AHP'!$U$49*aux!X124)</f>
        <v>7.15778306570932E-3</v>
      </c>
      <c r="S123" s="112">
        <f>aux!Z124</f>
        <v>7.8255261875255725E-3</v>
      </c>
      <c r="T123" s="115">
        <f>('Modelo AHP'!$U$56*aux!AA124)+('Modelo AHP'!$U$57*aux!AB124)+('Modelo AHP'!$U$58*aux!AC124)+('Modelo AHP'!$U$59*aux!AD124)</f>
        <v>8.7282603104174433E-3</v>
      </c>
      <c r="U123" s="132">
        <f>('Modelo AHP'!$U$23*aux!AE124)+('Modelo AHP'!$U$24*aux!AF124)+('Modelo AHP'!$U$25*aux!AG124)+('Modelo AHP'!$U$26*aux!AH124)+('Modelo AHP'!$U$27*aux!AI124)</f>
        <v>7.2651144317179544E-3</v>
      </c>
    </row>
    <row r="124" spans="1:21">
      <c r="A124" s="162">
        <f t="shared" si="3"/>
        <v>60</v>
      </c>
      <c r="B124" s="103" t="s">
        <v>150</v>
      </c>
      <c r="C124" s="106" t="s">
        <v>156</v>
      </c>
      <c r="D124" s="205">
        <v>8.3803486529318544E-2</v>
      </c>
      <c r="E124" s="148">
        <v>85.24</v>
      </c>
      <c r="F124" s="167">
        <v>0.29169574319609209</v>
      </c>
      <c r="G124" s="145">
        <v>36011.259556032353</v>
      </c>
      <c r="H124" s="96">
        <v>6.829343262749382</v>
      </c>
      <c r="I124" s="181">
        <v>9.5944120283349204</v>
      </c>
      <c r="J124" s="170">
        <v>3.7670177241202155E-2</v>
      </c>
      <c r="K124" s="178">
        <v>60025.96</v>
      </c>
      <c r="L124" s="226">
        <v>6.0442787703322065E-2</v>
      </c>
      <c r="M124" s="227">
        <v>772</v>
      </c>
      <c r="N124" s="226">
        <v>6.3E-2</v>
      </c>
      <c r="O124" s="226">
        <v>6.5000000000000002E-2</v>
      </c>
      <c r="P124" s="109">
        <f>('Modelo AHP'!$U$37*aux!P125)+('Modelo AHP'!$U$38*aux!R125)+('Modelo AHP'!$U$39*aux!S125)</f>
        <v>6.8515842159152665E-3</v>
      </c>
      <c r="Q124" s="112">
        <f>aux!U125</f>
        <v>7.8203913419826621E-3</v>
      </c>
      <c r="R124" s="109">
        <f>('Modelo AHP'!$U$47*aux!V125)+('Modelo AHP'!$U$48*aux!W125)+('Modelo AHP'!$U$49*aux!X125)</f>
        <v>7.8332700929962772E-3</v>
      </c>
      <c r="S124" s="112">
        <f>aux!Z125</f>
        <v>7.838023613889071E-3</v>
      </c>
      <c r="T124" s="115">
        <f>('Modelo AHP'!$U$56*aux!AA125)+('Modelo AHP'!$U$57*aux!AB125)+('Modelo AHP'!$U$58*aux!AC125)+('Modelo AHP'!$U$59*aux!AD125)</f>
        <v>8.7282603104174433E-3</v>
      </c>
      <c r="U124" s="132">
        <f>('Modelo AHP'!$U$23*aux!AE125)+('Modelo AHP'!$U$24*aux!AF125)+('Modelo AHP'!$U$25*aux!AG125)+('Modelo AHP'!$U$26*aux!AH125)+('Modelo AHP'!$U$27*aux!AI125)</f>
        <v>7.7494316339480123E-3</v>
      </c>
    </row>
    <row r="125" spans="1:21">
      <c r="A125" s="162">
        <f t="shared" si="3"/>
        <v>37</v>
      </c>
      <c r="B125" s="103" t="s">
        <v>150</v>
      </c>
      <c r="C125" s="106" t="s">
        <v>157</v>
      </c>
      <c r="D125" s="205">
        <v>7.7437286704429509E-2</v>
      </c>
      <c r="E125" s="148">
        <v>83.06</v>
      </c>
      <c r="F125" s="167">
        <v>0.55024351012019124</v>
      </c>
      <c r="G125" s="145">
        <v>30764.404487251075</v>
      </c>
      <c r="H125" s="96">
        <v>10.049336776467193</v>
      </c>
      <c r="I125" s="181">
        <v>12.693594306049826</v>
      </c>
      <c r="J125" s="170">
        <v>3.7670177241202155E-2</v>
      </c>
      <c r="K125" s="178">
        <v>63017.26</v>
      </c>
      <c r="L125" s="226">
        <v>6.0442787703322065E-2</v>
      </c>
      <c r="M125" s="227">
        <v>772</v>
      </c>
      <c r="N125" s="226">
        <v>6.3E-2</v>
      </c>
      <c r="O125" s="226">
        <v>6.5000000000000002E-2</v>
      </c>
      <c r="P125" s="109">
        <f>('Modelo AHP'!$U$37*aux!P126)+('Modelo AHP'!$U$38*aux!R126)+('Modelo AHP'!$U$39*aux!S126)</f>
        <v>9.8331189122826158E-3</v>
      </c>
      <c r="Q125" s="112">
        <f>aux!U126</f>
        <v>7.8282044396125825E-3</v>
      </c>
      <c r="R125" s="109">
        <f>('Modelo AHP'!$U$47*aux!V126)+('Modelo AHP'!$U$48*aux!W126)+('Modelo AHP'!$U$49*aux!X126)</f>
        <v>9.420511859463139E-3</v>
      </c>
      <c r="S125" s="112">
        <f>aux!Z126</f>
        <v>7.8362300020774437E-3</v>
      </c>
      <c r="T125" s="115">
        <f>('Modelo AHP'!$U$56*aux!AA126)+('Modelo AHP'!$U$57*aux!AB126)+('Modelo AHP'!$U$58*aux!AC126)+('Modelo AHP'!$U$59*aux!AD126)</f>
        <v>8.7282603104174433E-3</v>
      </c>
      <c r="U125" s="132">
        <f>('Modelo AHP'!$U$23*aux!AE126)+('Modelo AHP'!$U$24*aux!AF126)+('Modelo AHP'!$U$25*aux!AG126)+('Modelo AHP'!$U$26*aux!AH126)+('Modelo AHP'!$U$27*aux!AI126)</f>
        <v>8.7917920952958455E-3</v>
      </c>
    </row>
    <row r="126" spans="1:21">
      <c r="A126" s="162">
        <f t="shared" si="3"/>
        <v>73</v>
      </c>
      <c r="B126" s="103" t="s">
        <v>150</v>
      </c>
      <c r="C126" s="106" t="s">
        <v>158</v>
      </c>
      <c r="D126" s="205">
        <v>3.4015997187307724E-2</v>
      </c>
      <c r="E126" s="148">
        <v>84.45</v>
      </c>
      <c r="F126" s="167">
        <v>0.26753822808451033</v>
      </c>
      <c r="G126" s="145">
        <v>53790.786705298015</v>
      </c>
      <c r="H126" s="96">
        <v>6.8714768199862775</v>
      </c>
      <c r="I126" s="181">
        <v>8.2670664956554738</v>
      </c>
      <c r="J126" s="170">
        <v>3.7670177241202155E-2</v>
      </c>
      <c r="K126" s="178">
        <v>118320.04</v>
      </c>
      <c r="L126" s="226">
        <v>6.0442787703322065E-2</v>
      </c>
      <c r="M126" s="227">
        <v>772</v>
      </c>
      <c r="N126" s="226">
        <v>6.3E-2</v>
      </c>
      <c r="O126" s="226">
        <v>6.5000000000000002E-2</v>
      </c>
      <c r="P126" s="109">
        <f>('Modelo AHP'!$U$37*aux!P127)+('Modelo AHP'!$U$38*aux!R127)+('Modelo AHP'!$U$39*aux!S127)</f>
        <v>5.0741693529068668E-3</v>
      </c>
      <c r="Q126" s="112">
        <f>aux!U127</f>
        <v>7.7939158286303694E-3</v>
      </c>
      <c r="R126" s="109">
        <f>('Modelo AHP'!$U$47*aux!V127)+('Modelo AHP'!$U$48*aux!W127)+('Modelo AHP'!$U$49*aux!X127)</f>
        <v>7.3798372587338288E-3</v>
      </c>
      <c r="S126" s="112">
        <f>aux!Z127</f>
        <v>7.8030699313978748E-3</v>
      </c>
      <c r="T126" s="115">
        <f>('Modelo AHP'!$U$56*aux!AA127)+('Modelo AHP'!$U$57*aux!AB127)+('Modelo AHP'!$U$58*aux!AC127)+('Modelo AHP'!$U$59*aux!AD127)</f>
        <v>8.7282603104174433E-3</v>
      </c>
      <c r="U126" s="132">
        <f>('Modelo AHP'!$U$23*aux!AE127)+('Modelo AHP'!$U$24*aux!AF127)+('Modelo AHP'!$U$25*aux!AG127)+('Modelo AHP'!$U$26*aux!AH127)+('Modelo AHP'!$U$27*aux!AI127)</f>
        <v>7.2866898547629608E-3</v>
      </c>
    </row>
    <row r="127" spans="1:21">
      <c r="A127" s="162">
        <f t="shared" si="3"/>
        <v>116</v>
      </c>
      <c r="B127" s="103" t="s">
        <v>159</v>
      </c>
      <c r="C127" s="106" t="s">
        <v>160</v>
      </c>
      <c r="D127" s="205">
        <v>2.2438873413803778E-2</v>
      </c>
      <c r="E127" s="148">
        <v>83.91</v>
      </c>
      <c r="F127" s="167">
        <v>0.213605535383983</v>
      </c>
      <c r="G127" s="145">
        <v>51559.568788740398</v>
      </c>
      <c r="H127" s="96">
        <v>6.0497360922204972</v>
      </c>
      <c r="I127" s="181">
        <v>7.7724605750475799</v>
      </c>
      <c r="J127" s="170">
        <v>2.2315612523639419E-2</v>
      </c>
      <c r="K127" s="178">
        <v>87950.2</v>
      </c>
      <c r="L127" s="226">
        <v>1.0031403055207404E-2</v>
      </c>
      <c r="M127" s="227">
        <v>54</v>
      </c>
      <c r="N127" s="226">
        <v>8.0000000000000002E-3</v>
      </c>
      <c r="O127" s="226">
        <v>8.0000000000000002E-3</v>
      </c>
      <c r="P127" s="109">
        <f>('Modelo AHP'!$U$37*aux!P128)+('Modelo AHP'!$U$38*aux!R128)+('Modelo AHP'!$U$39*aux!S128)</f>
        <v>4.0683637682320979E-3</v>
      </c>
      <c r="Q127" s="112">
        <f>aux!U128</f>
        <v>7.7972383376738201E-3</v>
      </c>
      <c r="R127" s="109">
        <f>('Modelo AHP'!$U$47*aux!V128)+('Modelo AHP'!$U$48*aux!W128)+('Modelo AHP'!$U$49*aux!X128)</f>
        <v>5.6836927576649869E-3</v>
      </c>
      <c r="S127" s="112">
        <f>aux!Z128</f>
        <v>7.8212799751050301E-3</v>
      </c>
      <c r="T127" s="115">
        <f>('Modelo AHP'!$U$56*aux!AA128)+('Modelo AHP'!$U$57*aux!AB128)+('Modelo AHP'!$U$58*aux!AC128)+('Modelo AHP'!$U$59*aux!AD128)</f>
        <v>9.4260823277741079E-4</v>
      </c>
      <c r="U127" s="132">
        <f>('Modelo AHP'!$U$23*aux!AE128)+('Modelo AHP'!$U$24*aux!AF128)+('Modelo AHP'!$U$25*aux!AG128)+('Modelo AHP'!$U$26*aux!AH128)+('Modelo AHP'!$U$27*aux!AI128)</f>
        <v>5.8127775293910994E-3</v>
      </c>
    </row>
    <row r="128" spans="1:21">
      <c r="A128" s="162">
        <f t="shared" si="3"/>
        <v>61</v>
      </c>
      <c r="B128" s="103" t="s">
        <v>159</v>
      </c>
      <c r="C128" s="106" t="s">
        <v>161</v>
      </c>
      <c r="D128" s="205">
        <v>0.12724215246636772</v>
      </c>
      <c r="E128" s="148">
        <v>81.84</v>
      </c>
      <c r="F128" s="167">
        <v>0.60390097524381092</v>
      </c>
      <c r="G128" s="145">
        <v>22835.243288084464</v>
      </c>
      <c r="H128" s="96">
        <v>9.6600032684175741</v>
      </c>
      <c r="I128" s="181">
        <v>11.08351209965752</v>
      </c>
      <c r="J128" s="170">
        <v>2.2315612523639419E-2</v>
      </c>
      <c r="K128" s="178">
        <v>72036.759999999995</v>
      </c>
      <c r="L128" s="226">
        <v>1.0031403055207404E-2</v>
      </c>
      <c r="M128" s="227">
        <v>54</v>
      </c>
      <c r="N128" s="226">
        <v>8.0000000000000002E-3</v>
      </c>
      <c r="O128" s="226">
        <v>8.0000000000000002E-3</v>
      </c>
      <c r="P128" s="109">
        <f>('Modelo AHP'!$U$37*aux!P129)+('Modelo AHP'!$U$38*aux!R129)+('Modelo AHP'!$U$39*aux!S129)</f>
        <v>1.1972980490763212E-2</v>
      </c>
      <c r="Q128" s="112">
        <f>aux!U129</f>
        <v>7.8400117622392518E-3</v>
      </c>
      <c r="R128" s="109">
        <f>('Modelo AHP'!$U$47*aux!V129)+('Modelo AHP'!$U$48*aux!W129)+('Modelo AHP'!$U$49*aux!X129)</f>
        <v>7.4065429972282031E-3</v>
      </c>
      <c r="S128" s="112">
        <f>aux!Z129</f>
        <v>7.8308218244506709E-3</v>
      </c>
      <c r="T128" s="115">
        <f>('Modelo AHP'!$U$56*aux!AA129)+('Modelo AHP'!$U$57*aux!AB129)+('Modelo AHP'!$U$58*aux!AC129)+('Modelo AHP'!$U$59*aux!AD129)</f>
        <v>9.4260823277741079E-4</v>
      </c>
      <c r="U128" s="132">
        <f>('Modelo AHP'!$U$23*aux!AE129)+('Modelo AHP'!$U$24*aux!AF129)+('Modelo AHP'!$U$25*aux!AG129)+('Modelo AHP'!$U$26*aux!AH129)+('Modelo AHP'!$U$27*aux!AI129)</f>
        <v>7.7351979267234177E-3</v>
      </c>
    </row>
    <row r="129" spans="1:21">
      <c r="A129" s="162">
        <f t="shared" si="3"/>
        <v>69</v>
      </c>
      <c r="B129" s="103" t="s">
        <v>159</v>
      </c>
      <c r="C129" s="106" t="s">
        <v>162</v>
      </c>
      <c r="D129" s="205">
        <v>9.7224121427594706E-2</v>
      </c>
      <c r="E129" s="148">
        <v>82.96</v>
      </c>
      <c r="F129" s="167">
        <v>0.51417482281471483</v>
      </c>
      <c r="G129" s="145">
        <v>32838.943261090411</v>
      </c>
      <c r="H129" s="96">
        <v>9.1547159339444715</v>
      </c>
      <c r="I129" s="181">
        <v>11.791098070265317</v>
      </c>
      <c r="J129" s="170">
        <v>2.2315612523639419E-2</v>
      </c>
      <c r="K129" s="178">
        <v>83330.259999999995</v>
      </c>
      <c r="L129" s="226">
        <v>1.0031403055207404E-2</v>
      </c>
      <c r="M129" s="227">
        <v>54</v>
      </c>
      <c r="N129" s="226">
        <v>8.0000000000000002E-3</v>
      </c>
      <c r="O129" s="226">
        <v>8.0000000000000002E-3</v>
      </c>
      <c r="P129" s="109">
        <f>('Modelo AHP'!$U$37*aux!P130)+('Modelo AHP'!$U$38*aux!R130)+('Modelo AHP'!$U$39*aux!S130)</f>
        <v>9.9794595896711795E-3</v>
      </c>
      <c r="Q129" s="112">
        <f>aux!U130</f>
        <v>7.8251152416521693E-3</v>
      </c>
      <c r="R129" s="109">
        <f>('Modelo AHP'!$U$47*aux!V130)+('Modelo AHP'!$U$48*aux!W130)+('Modelo AHP'!$U$49*aux!X130)</f>
        <v>7.5713582445729923E-3</v>
      </c>
      <c r="S129" s="112">
        <f>aux!Z130</f>
        <v>7.8240501348860632E-3</v>
      </c>
      <c r="T129" s="115">
        <f>('Modelo AHP'!$U$56*aux!AA130)+('Modelo AHP'!$U$57*aux!AB130)+('Modelo AHP'!$U$58*aux!AC130)+('Modelo AHP'!$U$59*aux!AD130)</f>
        <v>9.4260823277741079E-4</v>
      </c>
      <c r="U129" s="132">
        <f>('Modelo AHP'!$U$23*aux!AE130)+('Modelo AHP'!$U$24*aux!AF130)+('Modelo AHP'!$U$25*aux!AG130)+('Modelo AHP'!$U$26*aux!AH130)+('Modelo AHP'!$U$27*aux!AI130)</f>
        <v>7.4535160996801342E-3</v>
      </c>
    </row>
    <row r="130" spans="1:21">
      <c r="A130" s="162">
        <f t="shared" si="3"/>
        <v>98</v>
      </c>
      <c r="B130" s="103" t="s">
        <v>159</v>
      </c>
      <c r="C130" s="106" t="s">
        <v>163</v>
      </c>
      <c r="D130" s="205">
        <v>4.2910278508572978E-2</v>
      </c>
      <c r="E130" s="148">
        <v>83.02</v>
      </c>
      <c r="F130" s="167">
        <v>0.30738068109887329</v>
      </c>
      <c r="G130" s="145">
        <v>38994.360730233777</v>
      </c>
      <c r="H130" s="96">
        <v>6.7954877804575711</v>
      </c>
      <c r="I130" s="181">
        <v>8.5451542173422705</v>
      </c>
      <c r="J130" s="170">
        <v>2.2315612523639419E-2</v>
      </c>
      <c r="K130" s="178">
        <v>102484.27</v>
      </c>
      <c r="L130" s="226">
        <v>1.0031403055207404E-2</v>
      </c>
      <c r="M130" s="227">
        <v>54</v>
      </c>
      <c r="N130" s="226">
        <v>8.0000000000000002E-3</v>
      </c>
      <c r="O130" s="226">
        <v>8.0000000000000002E-3</v>
      </c>
      <c r="P130" s="109">
        <f>('Modelo AHP'!$U$37*aux!P131)+('Modelo AHP'!$U$38*aux!R131)+('Modelo AHP'!$U$39*aux!S131)</f>
        <v>5.8275050656914351E-3</v>
      </c>
      <c r="Q130" s="112">
        <f>aux!U131</f>
        <v>7.8159492027566994E-3</v>
      </c>
      <c r="R130" s="109">
        <f>('Modelo AHP'!$U$47*aux!V131)+('Modelo AHP'!$U$48*aux!W131)+('Modelo AHP'!$U$49*aux!X131)</f>
        <v>6.0703380076979861E-3</v>
      </c>
      <c r="S130" s="112">
        <f>aux!Z131</f>
        <v>7.8125652090758752E-3</v>
      </c>
      <c r="T130" s="115">
        <f>('Modelo AHP'!$U$56*aux!AA131)+('Modelo AHP'!$U$57*aux!AB131)+('Modelo AHP'!$U$58*aux!AC131)+('Modelo AHP'!$U$59*aux!AD131)</f>
        <v>9.4260823277741079E-4</v>
      </c>
      <c r="U130" s="132">
        <f>('Modelo AHP'!$U$23*aux!AE131)+('Modelo AHP'!$U$24*aux!AF131)+('Modelo AHP'!$U$25*aux!AG131)+('Modelo AHP'!$U$26*aux!AH131)+('Modelo AHP'!$U$27*aux!AI131)</f>
        <v>6.2438599120366494E-3</v>
      </c>
    </row>
    <row r="131" spans="1:21" ht="16.2" thickBot="1">
      <c r="A131" s="163">
        <f t="shared" si="3"/>
        <v>128</v>
      </c>
      <c r="B131" s="104" t="s">
        <v>159</v>
      </c>
      <c r="C131" s="107" t="s">
        <v>164</v>
      </c>
      <c r="D131" s="206">
        <v>2.2523744911804613E-2</v>
      </c>
      <c r="E131" s="149">
        <v>84.65</v>
      </c>
      <c r="F131" s="168">
        <v>0.15781803039766812</v>
      </c>
      <c r="G131" s="146">
        <v>64548.269072294199</v>
      </c>
      <c r="H131" s="97">
        <v>4.4766991311082815</v>
      </c>
      <c r="I131" s="182">
        <v>5.6231788156351961</v>
      </c>
      <c r="J131" s="171">
        <v>2.2315612523639419E-2</v>
      </c>
      <c r="K131" s="179">
        <v>113726.56</v>
      </c>
      <c r="L131" s="226">
        <v>1.0031403055207404E-2</v>
      </c>
      <c r="M131" s="227">
        <v>54</v>
      </c>
      <c r="N131" s="226">
        <v>8.0000000000000002E-3</v>
      </c>
      <c r="O131" s="226">
        <v>8.0000000000000002E-3</v>
      </c>
      <c r="P131" s="110">
        <f>('Modelo AHP'!$U$37*aux!P132)+('Modelo AHP'!$U$38*aux!R132)+('Modelo AHP'!$U$39*aux!S132)</f>
        <v>3.386668456159413E-3</v>
      </c>
      <c r="Q131" s="113">
        <f>aux!U132</f>
        <v>7.7778968498547615E-3</v>
      </c>
      <c r="R131" s="110">
        <f>('Modelo AHP'!$U$47*aux!V132)+('Modelo AHP'!$U$48*aux!W132)+('Modelo AHP'!$U$49*aux!X132)</f>
        <v>4.6880671635254924E-3</v>
      </c>
      <c r="S131" s="113">
        <f>aux!Z132</f>
        <v>7.8058242255122975E-3</v>
      </c>
      <c r="T131" s="116">
        <f>('Modelo AHP'!$U$56*aux!AA132)+('Modelo AHP'!$U$57*aux!AB132)+('Modelo AHP'!$U$58*aux!AC132)+('Modelo AHP'!$U$59*aux!AD132)</f>
        <v>9.4260823277741079E-4</v>
      </c>
      <c r="U131" s="133">
        <f>('Modelo AHP'!$U$23*aux!AE132)+('Modelo AHP'!$U$24*aux!AF132)+('Modelo AHP'!$U$25*aux!AG132)+('Modelo AHP'!$U$26*aux!AH132)+('Modelo AHP'!$U$27*aux!AI132)</f>
        <v>5.3513805125053101E-3</v>
      </c>
    </row>
    <row r="132" spans="1:21" ht="16.2" thickTop="1"/>
    <row r="135" spans="1:21">
      <c r="B135" s="84"/>
      <c r="C135" s="84"/>
      <c r="D135" s="84"/>
      <c r="E135" s="84"/>
      <c r="F135" s="84"/>
      <c r="G135" s="84"/>
      <c r="H135" s="84"/>
      <c r="I135" s="84"/>
    </row>
    <row r="155" spans="12:12">
      <c r="L155" s="164"/>
    </row>
    <row r="156" spans="12:12">
      <c r="L156" s="164"/>
    </row>
    <row r="157" spans="12:12">
      <c r="L157" s="164"/>
    </row>
  </sheetData>
  <sheetProtection sort="0" autoFilter="0" pivotTables="0"/>
  <mergeCells count="4">
    <mergeCell ref="H2:J2"/>
    <mergeCell ref="L2:O2"/>
    <mergeCell ref="D2:F2"/>
    <mergeCell ref="A1:C2"/>
  </mergeCells>
  <conditionalFormatting sqref="A4:A131">
    <cfRule type="colorScale" priority="38">
      <colorScale>
        <cfvo type="min"/>
        <cfvo type="percentile" val="50"/>
        <cfvo type="max"/>
        <color rgb="FFFF0000"/>
        <color rgb="FFFFEB84"/>
        <color rgb="FF92D050"/>
      </colorScale>
    </cfRule>
  </conditionalFormatting>
  <conditionalFormatting sqref="P4:P131">
    <cfRule type="colorScale" priority="34">
      <colorScale>
        <cfvo type="min"/>
        <cfvo type="percentile" val="50"/>
        <cfvo type="max"/>
        <color rgb="FF63BE7B"/>
        <color rgb="FFFFEB84"/>
        <color rgb="FFFF0000"/>
      </colorScale>
    </cfRule>
  </conditionalFormatting>
  <conditionalFormatting sqref="Q4:Q131">
    <cfRule type="colorScale" priority="33">
      <colorScale>
        <cfvo type="min"/>
        <cfvo type="percentile" val="50"/>
        <cfvo type="max"/>
        <color rgb="FF63BE7B"/>
        <color rgb="FFFFEB84"/>
        <color rgb="FFFF0000"/>
      </colorScale>
    </cfRule>
  </conditionalFormatting>
  <conditionalFormatting sqref="R4:R131">
    <cfRule type="colorScale" priority="32">
      <colorScale>
        <cfvo type="min"/>
        <cfvo type="percentile" val="50"/>
        <cfvo type="max"/>
        <color rgb="FF63BE7B"/>
        <color rgb="FFFFEB84"/>
        <color rgb="FFFF0000"/>
      </colorScale>
    </cfRule>
  </conditionalFormatting>
  <conditionalFormatting sqref="U4:U131">
    <cfRule type="colorScale" priority="19">
      <colorScale>
        <cfvo type="min"/>
        <cfvo type="percentile" val="50"/>
        <cfvo type="max"/>
        <color rgb="FF63BE7B"/>
        <color rgb="FFFFEB84"/>
        <color rgb="FFF8696B"/>
      </colorScale>
    </cfRule>
  </conditionalFormatting>
  <conditionalFormatting sqref="S4:S131">
    <cfRule type="colorScale" priority="3">
      <colorScale>
        <cfvo type="min"/>
        <cfvo type="percentile" val="50"/>
        <cfvo type="max"/>
        <color rgb="FF63BE7B"/>
        <color rgb="FFFFEB84"/>
        <color rgb="FFF8696B"/>
      </colorScale>
    </cfRule>
  </conditionalFormatting>
  <conditionalFormatting sqref="T103:T131">
    <cfRule type="colorScale" priority="2">
      <colorScale>
        <cfvo type="min"/>
        <cfvo type="percentile" val="50"/>
        <cfvo type="max"/>
        <color rgb="FF63BE7B"/>
        <color rgb="FFFFEB84"/>
        <color rgb="FFF8696B"/>
      </colorScale>
    </cfRule>
  </conditionalFormatting>
  <pageMargins left="0.7" right="0.7" top="0.75" bottom="0.75" header="0.3" footer="0.3"/>
  <pageSetup paperSize="9" orientation="portrait"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24"/>
  <sheetViews>
    <sheetView showGridLines="0" zoomScale="80" zoomScaleNormal="80" workbookViewId="0">
      <selection activeCell="D28" sqref="D28"/>
    </sheetView>
  </sheetViews>
  <sheetFormatPr baseColWidth="10" defaultRowHeight="15.6"/>
  <cols>
    <col min="1" max="1" width="15.5" customWidth="1"/>
    <col min="2" max="2" width="17.09765625" customWidth="1"/>
    <col min="3" max="3" width="9" customWidth="1"/>
    <col min="4" max="4" width="20" bestFit="1" customWidth="1"/>
    <col min="8" max="8" width="12.3984375" customWidth="1"/>
  </cols>
  <sheetData>
    <row r="1" spans="1:8" ht="27.75" customHeight="1">
      <c r="A1" s="295" t="s">
        <v>319</v>
      </c>
      <c r="B1" s="295"/>
      <c r="C1" s="295"/>
      <c r="D1" s="295"/>
    </row>
    <row r="2" spans="1:8" ht="36.75" customHeight="1" thickBot="1">
      <c r="A2" s="296"/>
      <c r="B2" s="296"/>
      <c r="C2" s="296"/>
      <c r="D2" s="296"/>
    </row>
    <row r="3" spans="1:8" ht="94.5" customHeight="1" thickTop="1" thickBot="1">
      <c r="A3" s="158" t="s">
        <v>291</v>
      </c>
      <c r="B3" s="210" t="s">
        <v>238</v>
      </c>
      <c r="C3" s="211" t="s">
        <v>2</v>
      </c>
      <c r="D3" s="211" t="s">
        <v>3</v>
      </c>
      <c r="E3" s="211" t="s">
        <v>4</v>
      </c>
      <c r="F3" s="211" t="s">
        <v>218</v>
      </c>
      <c r="G3" s="211" t="s">
        <v>221</v>
      </c>
      <c r="H3" s="158" t="s">
        <v>0</v>
      </c>
    </row>
    <row r="4" spans="1:8" ht="16.2" thickTop="1">
      <c r="A4" s="212">
        <f t="shared" ref="A4:A12" ca="1" si="0">_xlfn.RANK.EQ(H4,H$4:H$24)</f>
        <v>1</v>
      </c>
      <c r="B4" s="208" t="s">
        <v>107</v>
      </c>
      <c r="C4" s="213">
        <f ca="1">AVERAGEIF('Índice y Ranking Barrios 2018'!$B$4:$B$131,CONCATENATE("=",OFFSET($B4,0,0)),'Índice y Ranking Barrios 2018'!P$4:P$131)</f>
        <v>1.2018887544619092E-2</v>
      </c>
      <c r="D4" s="213">
        <f ca="1">AVERAGEIF('Índice y Ranking Barrios 2018'!$B$4:$B$131,CONCATENATE("=",OFFSET($B4,0,0)),'Índice y Ranking Barrios 2018'!Q$4:Q$131)</f>
        <v>7.8391632891095155E-3</v>
      </c>
      <c r="E4" s="213">
        <f ca="1">AVERAGEIF('Índice y Ranking Barrios 2018'!$B$4:$B$131,CONCATENATE("=",OFFSET($B4,0,0)),'Índice y Ranking Barrios 2018'!R$4:R$131)</f>
        <v>1.1923366843960235E-2</v>
      </c>
      <c r="F4" s="213">
        <f ca="1">AVERAGEIF('Índice y Ranking Barrios 2018'!$B$4:$B$131,CONCATENATE("=",OFFSET($B4,0,0)),'Índice y Ranking Barrios 2018'!S$4:S$131)</f>
        <v>7.8479158610188764E-3</v>
      </c>
      <c r="G4" s="213">
        <f ca="1">AVERAGEIF('Índice y Ranking Barrios 2018'!$B$4:$B$131,CONCATENATE("=",OFFSET($B4,0,0)),'Índice y Ranking Barrios 2018'!T$4:T$131)</f>
        <v>2.4936950770934638E-2</v>
      </c>
      <c r="H4" s="213">
        <f ca="1">AVERAGEIF('Índice y Ranking Barrios 2018'!$B$4:$B$131,CONCATENATE("=",OFFSET($B4,0,0)),'Índice y Ranking Barrios 2018'!U$4:U$131)</f>
        <v>1.1533704392232681E-2</v>
      </c>
    </row>
    <row r="5" spans="1:8">
      <c r="A5" s="212">
        <f t="shared" ca="1" si="0"/>
        <v>2</v>
      </c>
      <c r="B5" s="209" t="s">
        <v>138</v>
      </c>
      <c r="C5" s="213">
        <f ca="1">AVERAGEIF('Índice y Ranking Barrios 2018'!$B$4:$B$131,CONCATENATE("=",OFFSET($B5,0,0)),'Índice y Ranking Barrios 2018'!P$4:P$131)</f>
        <v>1.2287125873446093E-2</v>
      </c>
      <c r="D5" s="213">
        <f ca="1">AVERAGEIF('Índice y Ranking Barrios 2018'!$B$4:$B$131,CONCATENATE("=",OFFSET($B5,0,0)),'Índice y Ranking Barrios 2018'!Q$4:Q$131)</f>
        <v>7.8369806450232608E-3</v>
      </c>
      <c r="E5" s="213">
        <f ca="1">AVERAGEIF('Índice y Ranking Barrios 2018'!$B$4:$B$131,CONCATENATE("=",OFFSET($B5,0,0)),'Índice y Ranking Barrios 2018'!R$4:R$131)</f>
        <v>1.1399936238681527E-2</v>
      </c>
      <c r="F5" s="213">
        <f ca="1">AVERAGEIF('Índice y Ranking Barrios 2018'!$B$4:$B$131,CONCATENATE("=",OFFSET($B5,0,0)),'Índice y Ranking Barrios 2018'!S$4:S$131)</f>
        <v>7.8438305114275665E-3</v>
      </c>
      <c r="G5" s="213">
        <f ca="1">AVERAGEIF('Índice y Ranking Barrios 2018'!$B$4:$B$131,CONCATENATE("=",OFFSET($B5,0,0)),'Índice y Ranking Barrios 2018'!T$4:T$131)</f>
        <v>1.1399063260649057E-2</v>
      </c>
      <c r="H5" s="213">
        <f ca="1">AVERAGEIF('Índice y Ranking Barrios 2018'!$B$4:$B$131,CONCATENATE("=",OFFSET($B5,0,0)),'Índice y Ranking Barrios 2018'!U$4:U$131)</f>
        <v>1.0131188839747288E-2</v>
      </c>
    </row>
    <row r="6" spans="1:8">
      <c r="A6" s="212">
        <f t="shared" ca="1" si="0"/>
        <v>3</v>
      </c>
      <c r="B6" s="209" t="s">
        <v>99</v>
      </c>
      <c r="C6" s="213">
        <f ca="1">AVERAGEIF('Índice y Ranking Barrios 2018'!$B$4:$B$131,CONCATENATE("=",OFFSET($B6,0,0)),'Índice y Ranking Barrios 2018'!P$4:P$131)</f>
        <v>1.3374343249821117E-2</v>
      </c>
      <c r="D6" s="213">
        <f ca="1">AVERAGEIF('Índice y Ranking Barrios 2018'!$B$4:$B$131,CONCATENATE("=",OFFSET($B6,0,0)),'Índice y Ranking Barrios 2018'!Q$4:Q$131)</f>
        <v>7.8381880834692448E-3</v>
      </c>
      <c r="E6" s="213">
        <f ca="1">AVERAGEIF('Índice y Ranking Barrios 2018'!$B$4:$B$131,CONCATENATE("=",OFFSET($B6,0,0)),'Índice y Ranking Barrios 2018'!R$4:R$131)</f>
        <v>1.0521918119694726E-2</v>
      </c>
      <c r="F6" s="213">
        <f ca="1">AVERAGEIF('Índice y Ranking Barrios 2018'!$B$4:$B$131,CONCATENATE("=",OFFSET($B6,0,0)),'Índice y Ranking Barrios 2018'!S$4:S$131)</f>
        <v>7.8440200957788954E-3</v>
      </c>
      <c r="G6" s="213">
        <f ca="1">AVERAGEIF('Índice y Ranking Barrios 2018'!$B$4:$B$131,CONCATENATE("=",OFFSET($B6,0,0)),'Índice y Ranking Barrios 2018'!T$4:T$131)</f>
        <v>1.2200591357800841E-2</v>
      </c>
      <c r="H6" s="213">
        <f ca="1">AVERAGEIF('Índice y Ranking Barrios 2018'!$B$4:$B$131,CONCATENATE("=",OFFSET($B6,0,0)),'Índice y Ranking Barrios 2018'!U$4:U$131)</f>
        <v>1.0088029499725166E-2</v>
      </c>
    </row>
    <row r="7" spans="1:8">
      <c r="A7" s="212">
        <f t="shared" ca="1" si="0"/>
        <v>4</v>
      </c>
      <c r="B7" s="209" t="s">
        <v>91</v>
      </c>
      <c r="C7" s="213">
        <f ca="1">AVERAGEIF('Índice y Ranking Barrios 2018'!$B$4:$B$131,CONCATENATE("=",OFFSET($B7,0,0)),'Índice y Ranking Barrios 2018'!P$4:P$131)</f>
        <v>1.1255864613973056E-2</v>
      </c>
      <c r="D7" s="213">
        <f ca="1">AVERAGEIF('Índice y Ranking Barrios 2018'!$B$4:$B$131,CONCATENATE("=",OFFSET($B7,0,0)),'Índice y Ranking Barrios 2018'!Q$4:Q$131)</f>
        <v>7.8343671198290738E-3</v>
      </c>
      <c r="E7" s="213">
        <f ca="1">AVERAGEIF('Índice y Ranking Barrios 2018'!$B$4:$B$131,CONCATENATE("=",OFFSET($B7,0,0)),'Índice y Ranking Barrios 2018'!R$4:R$131)</f>
        <v>9.8879447558232469E-3</v>
      </c>
      <c r="F7" s="213">
        <f ca="1">AVERAGEIF('Índice y Ranking Barrios 2018'!$B$4:$B$131,CONCATENATE("=",OFFSET($B7,0,0)),'Índice y Ranking Barrios 2018'!S$4:S$131)</f>
        <v>7.8421868395021944E-3</v>
      </c>
      <c r="G7" s="213">
        <f ca="1">AVERAGEIF('Índice y Ranking Barrios 2018'!$B$4:$B$131,CONCATENATE("=",OFFSET($B7,0,0)),'Índice y Ranking Barrios 2018'!T$4:T$131)</f>
        <v>1.6812942176393477E-2</v>
      </c>
      <c r="H7" s="213">
        <f ca="1">AVERAGEIF('Índice y Ranking Barrios 2018'!$B$4:$B$131,CONCATENATE("=",OFFSET($B7,0,0)),'Índice y Ranking Barrios 2018'!U$4:U$131)</f>
        <v>9.9482741581466416E-3</v>
      </c>
    </row>
    <row r="8" spans="1:8">
      <c r="A8" s="212">
        <f ca="1">_xlfn.RANK.EQ(H8,H$4:H$24)</f>
        <v>5</v>
      </c>
      <c r="B8" s="209" t="s">
        <v>83</v>
      </c>
      <c r="C8" s="213">
        <f ca="1">AVERAGEIF('Índice y Ranking Barrios 2018'!$B$4:$B$131,CONCATENATE("=",OFFSET($B8,0,0)),'Índice y Ranking Barrios 2018'!P$4:P$131)</f>
        <v>9.4331563556819265E-3</v>
      </c>
      <c r="D8" s="213">
        <f ca="1">AVERAGEIF('Índice y Ranking Barrios 2018'!$B$4:$B$131,CONCATENATE("=",OFFSET($B8,0,0)),'Índice y Ranking Barrios 2018'!Q$4:Q$131)</f>
        <v>7.8296142386776787E-3</v>
      </c>
      <c r="E8" s="213">
        <f ca="1">AVERAGEIF('Índice y Ranking Barrios 2018'!$B$4:$B$131,CONCATENATE("=",OFFSET($B8,0,0)),'Índice y Ranking Barrios 2018'!R$4:R$131)</f>
        <v>8.9506772778766251E-3</v>
      </c>
      <c r="F8" s="213">
        <f ca="1">AVERAGEIF('Índice y Ranking Barrios 2018'!$B$4:$B$131,CONCATENATE("=",OFFSET($B8,0,0)),'Índice y Ranking Barrios 2018'!S$4:S$131)</f>
        <v>7.8365921764771539E-3</v>
      </c>
      <c r="G8" s="213">
        <f ca="1">AVERAGEIF('Índice y Ranking Barrios 2018'!$B$4:$B$131,CONCATENATE("=",OFFSET($B8,0,0)),'Índice y Ranking Barrios 2018'!T$4:T$131)</f>
        <v>1.3107168481187342E-2</v>
      </c>
      <c r="H8" s="213">
        <f ca="1">AVERAGEIF('Índice y Ranking Barrios 2018'!$B$4:$B$131,CONCATENATE("=",OFFSET($B8,0,0)),'Índice y Ranking Barrios 2018'!U$4:U$131)</f>
        <v>8.9749195976422218E-3</v>
      </c>
    </row>
    <row r="9" spans="1:8">
      <c r="A9" s="212">
        <f t="shared" ca="1" si="0"/>
        <v>7</v>
      </c>
      <c r="B9" s="209" t="s">
        <v>144</v>
      </c>
      <c r="C9" s="213">
        <f ca="1">AVERAGEIF('Índice y Ranking Barrios 2018'!$B$4:$B$131,CONCATENATE("=",OFFSET($B9,0,0)),'Índice y Ranking Barrios 2018'!P$4:P$131)</f>
        <v>7.9009603312398795E-3</v>
      </c>
      <c r="D9" s="213">
        <f ca="1">AVERAGEIF('Índice y Ranking Barrios 2018'!$B$4:$B$131,CONCATENATE("=",OFFSET($B9,0,0)),'Índice y Ranking Barrios 2018'!Q$4:Q$131)</f>
        <v>7.827759207058636E-3</v>
      </c>
      <c r="E9" s="213">
        <f ca="1">AVERAGEIF('Índice y Ranking Barrios 2018'!$B$4:$B$131,CONCATENATE("=",OFFSET($B9,0,0)),'Índice y Ranking Barrios 2018'!R$4:R$131)</f>
        <v>1.0040300732789272E-2</v>
      </c>
      <c r="F9" s="213">
        <f ca="1">AVERAGEIF('Índice y Ranking Barrios 2018'!$B$4:$B$131,CONCATENATE("=",OFFSET($B9,0,0)),'Índice y Ranking Barrios 2018'!S$4:S$131)</f>
        <v>7.8376940865119045E-3</v>
      </c>
      <c r="G9" s="213">
        <f ca="1">AVERAGEIF('Índice y Ranking Barrios 2018'!$B$4:$B$131,CONCATENATE("=",OFFSET($B9,0,0)),'Índice y Ranking Barrios 2018'!T$4:T$131)</f>
        <v>7.9381933280033064E-3</v>
      </c>
      <c r="H9" s="213">
        <f ca="1">AVERAGEIF('Índice y Ranking Barrios 2018'!$B$4:$B$131,CONCATENATE("=",OFFSET($B9,0,0)),'Índice y Ranking Barrios 2018'!U$4:U$131)</f>
        <v>8.6071430437598337E-3</v>
      </c>
    </row>
    <row r="10" spans="1:8">
      <c r="A10" s="212">
        <f t="shared" ca="1" si="0"/>
        <v>6</v>
      </c>
      <c r="B10" s="209" t="s">
        <v>147</v>
      </c>
      <c r="C10" s="213">
        <f ca="1">AVERAGEIF('Índice y Ranking Barrios 2018'!$B$4:$B$131,CONCATENATE("=",OFFSET($B10,0,0)),'Índice y Ranking Barrios 2018'!P$4:P$131)</f>
        <v>9.4034128028511223E-3</v>
      </c>
      <c r="D10" s="213">
        <f ca="1">AVERAGEIF('Índice y Ranking Barrios 2018'!$B$4:$B$131,CONCATENATE("=",OFFSET($B10,0,0)),'Índice y Ranking Barrios 2018'!Q$4:Q$131)</f>
        <v>7.8324303063554215E-3</v>
      </c>
      <c r="E10" s="213">
        <f ca="1">AVERAGEIF('Índice y Ranking Barrios 2018'!$B$4:$B$131,CONCATENATE("=",OFFSET($B10,0,0)),'Índice y Ranking Barrios 2018'!R$4:R$131)</f>
        <v>1.0254996439096876E-2</v>
      </c>
      <c r="F10" s="213">
        <f ca="1">AVERAGEIF('Índice y Ranking Barrios 2018'!$B$4:$B$131,CONCATENATE("=",OFFSET($B10,0,0)),'Índice y Ranking Barrios 2018'!S$4:S$131)</f>
        <v>7.839103648457137E-3</v>
      </c>
      <c r="G10" s="213">
        <f ca="1">AVERAGEIF('Índice y Ranking Barrios 2018'!$B$4:$B$131,CONCATENATE("=",OFFSET($B10,0,0)),'Índice y Ranking Barrios 2018'!T$4:T$131)</f>
        <v>4.7189509410736725E-3</v>
      </c>
      <c r="H10" s="213">
        <f ca="1">AVERAGEIF('Índice y Ranking Barrios 2018'!$B$4:$B$131,CONCATENATE("=",OFFSET($B10,0,0)),'Índice y Ranking Barrios 2018'!U$4:U$131)</f>
        <v>8.6314783782499467E-3</v>
      </c>
    </row>
    <row r="11" spans="1:8">
      <c r="A11" s="212">
        <f t="shared" ca="1" si="0"/>
        <v>8</v>
      </c>
      <c r="B11" s="209" t="s">
        <v>150</v>
      </c>
      <c r="C11" s="213">
        <f ca="1">AVERAGEIF('Índice y Ranking Barrios 2018'!$B$4:$B$131,CONCATENATE("=",OFFSET($B11,0,0)),'Índice y Ranking Barrios 2018'!P$4:P$131)</f>
        <v>8.6800915329421531E-3</v>
      </c>
      <c r="D11" s="213">
        <f ca="1">AVERAGEIF('Índice y Ranking Barrios 2018'!$B$4:$B$131,CONCATENATE("=",OFFSET($B11,0,0)),'Índice y Ranking Barrios 2018'!Q$4:Q$131)</f>
        <v>7.8251627255079333E-3</v>
      </c>
      <c r="E11" s="213">
        <f ca="1">AVERAGEIF('Índice y Ranking Barrios 2018'!$B$4:$B$131,CONCATENATE("=",OFFSET($B11,0,0)),'Índice y Ranking Barrios 2018'!R$4:R$131)</f>
        <v>9.1994100498299595E-3</v>
      </c>
      <c r="F11" s="213">
        <f ca="1">AVERAGEIF('Índice y Ranking Barrios 2018'!$B$4:$B$131,CONCATENATE("=",OFFSET($B11,0,0)),'Índice y Ranking Barrios 2018'!S$4:S$131)</f>
        <v>7.8311655955508267E-3</v>
      </c>
      <c r="G11" s="213">
        <f ca="1">AVERAGEIF('Índice y Ranking Barrios 2018'!$B$4:$B$131,CONCATENATE("=",OFFSET($B11,0,0)),'Índice y Ranking Barrios 2018'!T$4:T$131)</f>
        <v>8.7282603104174433E-3</v>
      </c>
      <c r="H11" s="213">
        <f ca="1">AVERAGEIF('Índice y Ranking Barrios 2018'!$B$4:$B$131,CONCATENATE("=",OFFSET($B11,0,0)),'Índice y Ranking Barrios 2018'!U$4:U$131)</f>
        <v>8.5224510923223827E-3</v>
      </c>
    </row>
    <row r="12" spans="1:8">
      <c r="A12" s="212">
        <f t="shared" ca="1" si="0"/>
        <v>9</v>
      </c>
      <c r="B12" s="209" t="s">
        <v>52</v>
      </c>
      <c r="C12" s="213">
        <f ca="1">AVERAGEIF('Índice y Ranking Barrios 2018'!$B$4:$B$131,CONCATENATE("=",OFFSET($B12,0,0)),'Índice y Ranking Barrios 2018'!P$4:P$131)</f>
        <v>9.824800078868063E-3</v>
      </c>
      <c r="D12" s="213">
        <f ca="1">AVERAGEIF('Índice y Ranking Barrios 2018'!$B$4:$B$131,CONCATENATE("=",OFFSET($B12,0,0)),'Índice y Ranking Barrios 2018'!Q$4:Q$131)</f>
        <v>7.8254347993165808E-3</v>
      </c>
      <c r="E12" s="213">
        <f ca="1">AVERAGEIF('Índice y Ranking Barrios 2018'!$B$4:$B$131,CONCATENATE("=",OFFSET($B12,0,0)),'Índice y Ranking Barrios 2018'!R$4:R$131)</f>
        <v>8.4590055990109644E-3</v>
      </c>
      <c r="F12" s="213">
        <f ca="1">AVERAGEIF('Índice y Ranking Barrios 2018'!$B$4:$B$131,CONCATENATE("=",OFFSET($B12,0,0)),'Índice y Ranking Barrios 2018'!S$4:S$131)</f>
        <v>7.8218366075675141E-3</v>
      </c>
      <c r="G12" s="213">
        <f ca="1">AVERAGEIF('Índice y Ranking Barrios 2018'!$B$4:$B$131,CONCATENATE("=",OFFSET($B12,0,0)),'Índice y Ranking Barrios 2018'!T$4:T$131)</f>
        <v>7.9576913294784057E-3</v>
      </c>
      <c r="H12" s="213">
        <f ca="1">AVERAGEIF('Índice y Ranking Barrios 2018'!$B$4:$B$131,CONCATENATE("=",OFFSET($B12,0,0)),'Índice y Ranking Barrios 2018'!U$4:U$131)</f>
        <v>8.3877174850387898E-3</v>
      </c>
    </row>
    <row r="13" spans="1:8">
      <c r="A13" s="212">
        <f t="shared" ref="A13:A22" ca="1" si="1">_xlfn.RANK.EQ(H13,H$4:H$24)</f>
        <v>10</v>
      </c>
      <c r="B13" s="209" t="s">
        <v>16</v>
      </c>
      <c r="C13" s="213">
        <f ca="1">AVERAGEIF('Índice y Ranking Barrios 2018'!$B$4:$B$131,CONCATENATE("=",OFFSET($B13,0,0)),'Índice y Ranking Barrios 2018'!P$4:P$131)</f>
        <v>7.3299948439964242E-3</v>
      </c>
      <c r="D13" s="213">
        <f ca="1">AVERAGEIF('Índice y Ranking Barrios 2018'!$B$4:$B$131,CONCATENATE("=",OFFSET($B13,0,0)),'Índice y Ranking Barrios 2018'!Q$4:Q$131)</f>
        <v>7.8290487083414496E-3</v>
      </c>
      <c r="E13" s="213">
        <f ca="1">AVERAGEIF('Índice y Ranking Barrios 2018'!$B$4:$B$131,CONCATENATE("=",OFFSET($B13,0,0)),'Índice y Ranking Barrios 2018'!R$4:R$131)</f>
        <v>8.6254777136521386E-3</v>
      </c>
      <c r="F13" s="213">
        <f ca="1">AVERAGEIF('Índice y Ranking Barrios 2018'!$B$4:$B$131,CONCATENATE("=",OFFSET($B13,0,0)),'Índice y Ranking Barrios 2018'!S$4:S$131)</f>
        <v>7.7927019321278263E-3</v>
      </c>
      <c r="G13" s="213">
        <f ca="1">AVERAGEIF('Índice y Ranking Barrios 2018'!$B$4:$B$131,CONCATENATE("=",OFFSET($B13,0,0)),'Índice y Ranking Barrios 2018'!T$4:T$131)</f>
        <v>6.81297710923738E-3</v>
      </c>
      <c r="H13" s="213">
        <f ca="1">AVERAGEIF('Índice y Ranking Barrios 2018'!$B$4:$B$131,CONCATENATE("=",OFFSET($B13,0,0)),'Índice y Ranking Barrios 2018'!U$4:U$131)</f>
        <v>7.9200695709397504E-3</v>
      </c>
    </row>
    <row r="14" spans="1:8">
      <c r="A14" s="212">
        <f t="shared" ca="1" si="1"/>
        <v>11</v>
      </c>
      <c r="B14" s="209" t="s">
        <v>114</v>
      </c>
      <c r="C14" s="213">
        <f ca="1">AVERAGEIF('Índice y Ranking Barrios 2018'!$B$4:$B$131,CONCATENATE("=",OFFSET($B14,0,0)),'Índice y Ranking Barrios 2018'!P$4:P$131)</f>
        <v>7.6290021269447847E-3</v>
      </c>
      <c r="D14" s="213">
        <f ca="1">AVERAGEIF('Índice y Ranking Barrios 2018'!$B$4:$B$131,CONCATENATE("=",OFFSET($B14,0,0)),'Índice y Ranking Barrios 2018'!Q$4:Q$131)</f>
        <v>7.8231015237829587E-3</v>
      </c>
      <c r="E14" s="213">
        <f ca="1">AVERAGEIF('Índice y Ranking Barrios 2018'!$B$4:$B$131,CONCATENATE("=",OFFSET($B14,0,0)),'Índice y Ranking Barrios 2018'!R$4:R$131)</f>
        <v>8.8498584681920792E-3</v>
      </c>
      <c r="F14" s="213">
        <f ca="1">AVERAGEIF('Índice y Ranking Barrios 2018'!$B$4:$B$131,CONCATENATE("=",OFFSET($B14,0,0)),'Índice y Ranking Barrios 2018'!S$4:S$131)</f>
        <v>7.8216260087315918E-3</v>
      </c>
      <c r="G14" s="213">
        <f ca="1">AVERAGEIF('Índice y Ranking Barrios 2018'!$B$4:$B$131,CONCATENATE("=",OFFSET($B14,0,0)),'Índice y Ranking Barrios 2018'!T$4:T$131)</f>
        <v>5.4378021238530522E-3</v>
      </c>
      <c r="H14" s="213">
        <f ca="1">AVERAGEIF('Índice y Ranking Barrios 2018'!$B$4:$B$131,CONCATENATE("=",OFFSET($B14,0,0)),'Índice y Ranking Barrios 2018'!U$4:U$131)</f>
        <v>7.9181589653803969E-3</v>
      </c>
    </row>
    <row r="15" spans="1:8">
      <c r="A15" s="212">
        <f t="shared" ca="1" si="1"/>
        <v>12</v>
      </c>
      <c r="B15" s="209" t="s">
        <v>121</v>
      </c>
      <c r="C15" s="213">
        <f ca="1">AVERAGEIF('Índice y Ranking Barrios 2018'!$B$4:$B$131,CONCATENATE("=",OFFSET($B15,0,0)),'Índice y Ranking Barrios 2018'!P$4:P$131)</f>
        <v>6.8949065735017852E-3</v>
      </c>
      <c r="D15" s="213">
        <f ca="1">AVERAGEIF('Índice y Ranking Barrios 2018'!$B$4:$B$131,CONCATENATE("=",OFFSET($B15,0,0)),'Índice y Ranking Barrios 2018'!Q$4:Q$131)</f>
        <v>7.8084930970326559E-3</v>
      </c>
      <c r="E15" s="213">
        <f ca="1">AVERAGEIF('Índice y Ranking Barrios 2018'!$B$4:$B$131,CONCATENATE("=",OFFSET($B15,0,0)),'Índice y Ranking Barrios 2018'!R$4:R$131)</f>
        <v>7.316533191417578E-3</v>
      </c>
      <c r="F15" s="213">
        <f ca="1">AVERAGEIF('Índice y Ranking Barrios 2018'!$B$4:$B$131,CONCATENATE("=",OFFSET($B15,0,0)),'Índice y Ranking Barrios 2018'!S$4:S$131)</f>
        <v>7.8143405261362989E-3</v>
      </c>
      <c r="G15" s="213">
        <f ca="1">AVERAGEIF('Índice y Ranking Barrios 2018'!$B$4:$B$131,CONCATENATE("=",OFFSET($B15,0,0)),'Índice y Ranking Barrios 2018'!T$4:T$131)</f>
        <v>8.2545320355830246E-3</v>
      </c>
      <c r="H15" s="213">
        <f ca="1">AVERAGEIF('Índice y Ranking Barrios 2018'!$B$4:$B$131,CONCATENATE("=",OFFSET($B15,0,0)),'Índice y Ranking Barrios 2018'!U$4:U$131)</f>
        <v>7.5301109391763092E-3</v>
      </c>
    </row>
    <row r="16" spans="1:8">
      <c r="A16" s="212">
        <f t="shared" ca="1" si="1"/>
        <v>13</v>
      </c>
      <c r="B16" s="209" t="s">
        <v>23</v>
      </c>
      <c r="C16" s="213">
        <f ca="1">AVERAGEIF('Índice y Ranking Barrios 2018'!$B$4:$B$131,CONCATENATE("=",OFFSET($B16,0,0)),'Índice y Ranking Barrios 2018'!P$4:P$131)</f>
        <v>6.1411061542868744E-3</v>
      </c>
      <c r="D16" s="213">
        <f ca="1">AVERAGEIF('Índice y Ranking Barrios 2018'!$B$4:$B$131,CONCATENATE("=",OFFSET($B16,0,0)),'Índice y Ranking Barrios 2018'!Q$4:Q$131)</f>
        <v>7.8169705476228632E-3</v>
      </c>
      <c r="E16" s="213">
        <f ca="1">AVERAGEIF('Índice y Ranking Barrios 2018'!$B$4:$B$131,CONCATENATE("=",OFFSET($B16,0,0)),'Índice y Ranking Barrios 2018'!R$4:R$131)</f>
        <v>6.9455349084839779E-3</v>
      </c>
      <c r="F16" s="213">
        <f ca="1">AVERAGEIF('Índice y Ranking Barrios 2018'!$B$4:$B$131,CONCATENATE("=",OFFSET($B16,0,0)),'Índice y Ranking Barrios 2018'!S$4:S$131)</f>
        <v>7.816781191756628E-3</v>
      </c>
      <c r="G16" s="213">
        <f ca="1">AVERAGEIF('Índice y Ranking Barrios 2018'!$B$4:$B$131,CONCATENATE("=",OFFSET($B16,0,0)),'Índice y Ranking Barrios 2018'!T$4:T$131)</f>
        <v>4.0950454588506366E-3</v>
      </c>
      <c r="H16" s="213">
        <f ca="1">AVERAGEIF('Índice y Ranking Barrios 2018'!$B$4:$B$131,CONCATENATE("=",OFFSET($B16,0,0)),'Índice y Ranking Barrios 2018'!U$4:U$131)</f>
        <v>6.8910459651721706E-3</v>
      </c>
    </row>
    <row r="17" spans="1:8">
      <c r="A17" s="212">
        <f t="shared" ca="1" si="1"/>
        <v>14</v>
      </c>
      <c r="B17" s="209" t="s">
        <v>131</v>
      </c>
      <c r="C17" s="213">
        <f ca="1">AVERAGEIF('Índice y Ranking Barrios 2018'!$B$4:$B$131,CONCATENATE("=",OFFSET($B17,0,0)),'Índice y Ranking Barrios 2018'!P$4:P$131)</f>
        <v>5.6443512749131397E-3</v>
      </c>
      <c r="D17" s="213">
        <f ca="1">AVERAGEIF('Índice y Ranking Barrios 2018'!$B$4:$B$131,CONCATENATE("=",OFFSET($B17,0,0)),'Índice y Ranking Barrios 2018'!Q$4:Q$131)</f>
        <v>7.7897232008581315E-3</v>
      </c>
      <c r="E17" s="213">
        <f ca="1">AVERAGEIF('Índice y Ranking Barrios 2018'!$B$4:$B$131,CONCATENATE("=",OFFSET($B17,0,0)),'Índice y Ranking Barrios 2018'!R$4:R$131)</f>
        <v>6.4688532921879068E-3</v>
      </c>
      <c r="F17" s="213">
        <f ca="1">AVERAGEIF('Índice y Ranking Barrios 2018'!$B$4:$B$131,CONCATENATE("=",OFFSET($B17,0,0)),'Índice y Ranking Barrios 2018'!S$4:S$131)</f>
        <v>7.8006936230993933E-3</v>
      </c>
      <c r="G17" s="213">
        <f ca="1">AVERAGEIF('Índice y Ranking Barrios 2018'!$B$4:$B$131,CONCATENATE("=",OFFSET($B17,0,0)),'Índice y Ranking Barrios 2018'!T$4:T$131)</f>
        <v>5.4822358090332165E-3</v>
      </c>
      <c r="H17" s="213">
        <f ca="1">AVERAGEIF('Índice y Ranking Barrios 2018'!$B$4:$B$131,CONCATENATE("=",OFFSET($B17,0,0)),'Índice y Ranking Barrios 2018'!U$4:U$131)</f>
        <v>6.7651181409308231E-3</v>
      </c>
    </row>
    <row r="18" spans="1:8">
      <c r="A18" s="212">
        <f t="shared" ca="1" si="1"/>
        <v>15</v>
      </c>
      <c r="B18" s="209" t="s">
        <v>66</v>
      </c>
      <c r="C18" s="213">
        <f ca="1">AVERAGEIF('Índice y Ranking Barrios 2018'!$B$4:$B$131,CONCATENATE("=",OFFSET($B18,0,0)),'Índice y Ranking Barrios 2018'!P$4:P$131)</f>
        <v>5.551226587713229E-3</v>
      </c>
      <c r="D18" s="213">
        <f ca="1">AVERAGEIF('Índice y Ranking Barrios 2018'!$B$4:$B$131,CONCATENATE("=",OFFSET($B18,0,0)),'Índice y Ranking Barrios 2018'!Q$4:Q$131)</f>
        <v>7.7928916350033187E-3</v>
      </c>
      <c r="E18" s="213">
        <f ca="1">AVERAGEIF('Índice y Ranking Barrios 2018'!$B$4:$B$131,CONCATENATE("=",OFFSET($B18,0,0)),'Índice y Ranking Barrios 2018'!R$4:R$131)</f>
        <v>5.822163366651944E-3</v>
      </c>
      <c r="F18" s="213">
        <f ca="1">AVERAGEIF('Índice y Ranking Barrios 2018'!$B$4:$B$131,CONCATENATE("=",OFFSET($B18,0,0)),'Índice y Ranking Barrios 2018'!S$4:S$131)</f>
        <v>7.8103529851584136E-3</v>
      </c>
      <c r="G18" s="213">
        <f ca="1">AVERAGEIF('Índice y Ranking Barrios 2018'!$B$4:$B$131,CONCATENATE("=",OFFSET($B18,0,0)),'Índice y Ranking Barrios 2018'!T$4:T$131)</f>
        <v>6.7408631098132884E-3</v>
      </c>
      <c r="H18" s="213">
        <f ca="1">AVERAGEIF('Índice y Ranking Barrios 2018'!$B$4:$B$131,CONCATENATE("=",OFFSET($B18,0,0)),'Índice y Ranking Barrios 2018'!U$4:U$131)</f>
        <v>6.6481656333587181E-3</v>
      </c>
    </row>
    <row r="19" spans="1:8">
      <c r="A19" s="212">
        <f t="shared" ca="1" si="1"/>
        <v>16</v>
      </c>
      <c r="B19" s="209" t="s">
        <v>159</v>
      </c>
      <c r="C19" s="213">
        <f ca="1">AVERAGEIF('Índice y Ranking Barrios 2018'!$B$4:$B$131,CONCATENATE("=",OFFSET($B19,0,0)),'Índice y Ranking Barrios 2018'!P$4:P$131)</f>
        <v>7.0469954741034678E-3</v>
      </c>
      <c r="D19" s="213">
        <f ca="1">AVERAGEIF('Índice y Ranking Barrios 2018'!$B$4:$B$131,CONCATENATE("=",OFFSET($B19,0,0)),'Índice y Ranking Barrios 2018'!Q$4:Q$131)</f>
        <v>7.8112422788353397E-3</v>
      </c>
      <c r="E19" s="213">
        <f ca="1">AVERAGEIF('Índice y Ranking Barrios 2018'!$B$4:$B$131,CONCATENATE("=",OFFSET($B19,0,0)),'Índice y Ranking Barrios 2018'!R$4:R$131)</f>
        <v>6.2839998341379325E-3</v>
      </c>
      <c r="F19" s="213">
        <f ca="1">AVERAGEIF('Índice y Ranking Barrios 2018'!$B$4:$B$131,CONCATENATE("=",OFFSET($B19,0,0)),'Índice y Ranking Barrios 2018'!S$4:S$131)</f>
        <v>7.8189082738059877E-3</v>
      </c>
      <c r="G19" s="213">
        <f ca="1">AVERAGEIF('Índice y Ranking Barrios 2018'!$B$4:$B$131,CONCATENATE("=",OFFSET($B19,0,0)),'Índice y Ranking Barrios 2018'!T$4:T$131)</f>
        <v>9.426082327774109E-4</v>
      </c>
      <c r="H19" s="213">
        <f ca="1">AVERAGEIF('Índice y Ranking Barrios 2018'!$B$4:$B$131,CONCATENATE("=",OFFSET($B19,0,0)),'Índice y Ranking Barrios 2018'!U$4:U$131)</f>
        <v>6.5193463960673218E-3</v>
      </c>
    </row>
    <row r="20" spans="1:8">
      <c r="A20" s="212">
        <f t="shared" ca="1" si="1"/>
        <v>17</v>
      </c>
      <c r="B20" s="209" t="s">
        <v>59</v>
      </c>
      <c r="C20" s="213">
        <f ca="1">AVERAGEIF('Índice y Ranking Barrios 2018'!$B$4:$B$131,CONCATENATE("=",OFFSET($B20,0,0)),'Índice y Ranking Barrios 2018'!P$4:P$131)</f>
        <v>5.1800229328620674E-3</v>
      </c>
      <c r="D20" s="213">
        <f ca="1">AVERAGEIF('Índice y Ranking Barrios 2018'!$B$4:$B$131,CONCATENATE("=",OFFSET($B20,0,0)),'Índice y Ranking Barrios 2018'!Q$4:Q$131)</f>
        <v>7.8005321882346048E-3</v>
      </c>
      <c r="E20" s="213">
        <f ca="1">AVERAGEIF('Índice y Ranking Barrios 2018'!$B$4:$B$131,CONCATENATE("=",OFFSET($B20,0,0)),'Índice y Ranking Barrios 2018'!R$4:R$131)</f>
        <v>5.4889137328738508E-3</v>
      </c>
      <c r="F20" s="213">
        <f ca="1">AVERAGEIF('Índice y Ranking Barrios 2018'!$B$4:$B$131,CONCATENATE("=",OFFSET($B20,0,0)),'Índice y Ranking Barrios 2018'!S$4:S$131)</f>
        <v>7.7911306545088233E-3</v>
      </c>
      <c r="G20" s="213">
        <f ca="1">AVERAGEIF('Índice y Ranking Barrios 2018'!$B$4:$B$131,CONCATENATE("=",OFFSET($B20,0,0)),'Índice y Ranking Barrios 2018'!T$4:T$131)</f>
        <v>3.4285625494431915E-3</v>
      </c>
      <c r="H20" s="213">
        <f ca="1">AVERAGEIF('Índice y Ranking Barrios 2018'!$B$4:$B$131,CONCATENATE("=",OFFSET($B20,0,0)),'Índice y Ranking Barrios 2018'!U$4:U$131)</f>
        <v>6.1632644411047681E-3</v>
      </c>
    </row>
    <row r="21" spans="1:8">
      <c r="A21" s="212">
        <f t="shared" ca="1" si="1"/>
        <v>19</v>
      </c>
      <c r="B21" s="209" t="s">
        <v>38</v>
      </c>
      <c r="C21" s="213">
        <f ca="1">AVERAGEIF('Índice y Ranking Barrios 2018'!$B$4:$B$131,CONCATENATE("=",OFFSET($B21,0,0)),'Índice y Ranking Barrios 2018'!P$4:P$131)</f>
        <v>5.3062379762343391E-3</v>
      </c>
      <c r="D21" s="213">
        <f ca="1">AVERAGEIF('Índice y Ranking Barrios 2018'!$B$4:$B$131,CONCATENATE("=",OFFSET($B21,0,0)),'Índice y Ranking Barrios 2018'!Q$4:Q$131)</f>
        <v>7.7885830560759546E-3</v>
      </c>
      <c r="E21" s="213">
        <f ca="1">AVERAGEIF('Índice y Ranking Barrios 2018'!$B$4:$B$131,CONCATENATE("=",OFFSET($B21,0,0)),'Índice y Ranking Barrios 2018'!R$4:R$131)</f>
        <v>5.2736441293785132E-3</v>
      </c>
      <c r="F21" s="213">
        <f ca="1">AVERAGEIF('Índice y Ranking Barrios 2018'!$B$4:$B$131,CONCATENATE("=",OFFSET($B21,0,0)),'Índice y Ranking Barrios 2018'!S$4:S$131)</f>
        <v>7.7668926898168539E-3</v>
      </c>
      <c r="G21" s="213">
        <f ca="1">AVERAGEIF('Índice y Ranking Barrios 2018'!$B$4:$B$131,CONCATENATE("=",OFFSET($B21,0,0)),'Índice y Ranking Barrios 2018'!T$4:T$131)</f>
        <v>2.8199655656896074E-3</v>
      </c>
      <c r="H21" s="213">
        <f ca="1">AVERAGEIF('Índice y Ranking Barrios 2018'!$B$4:$B$131,CONCATENATE("=",OFFSET($B21,0,0)),'Índice y Ranking Barrios 2018'!U$4:U$131)</f>
        <v>6.0481120656478288E-3</v>
      </c>
    </row>
    <row r="22" spans="1:8">
      <c r="A22" s="212">
        <f t="shared" ca="1" si="1"/>
        <v>18</v>
      </c>
      <c r="B22" s="209" t="s">
        <v>75</v>
      </c>
      <c r="C22" s="213">
        <f ca="1">AVERAGEIF('Índice y Ranking Barrios 2018'!$B$4:$B$131,CONCATENATE("=",OFFSET($B22,0,0)),'Índice y Ranking Barrios 2018'!P$4:P$131)</f>
        <v>5.3239433331567151E-3</v>
      </c>
      <c r="D22" s="213">
        <f ca="1">AVERAGEIF('Índice y Ranking Barrios 2018'!$B$4:$B$131,CONCATENATE("=",OFFSET($B22,0,0)),'Índice y Ranking Barrios 2018'!Q$4:Q$131)</f>
        <v>7.7699042920134544E-3</v>
      </c>
      <c r="E22" s="213">
        <f ca="1">AVERAGEIF('Índice y Ranking Barrios 2018'!$B$4:$B$131,CONCATENATE("=",OFFSET($B22,0,0)),'Índice y Ranking Barrios 2018'!R$4:R$131)</f>
        <v>5.2851955630332879E-3</v>
      </c>
      <c r="F22" s="213">
        <f ca="1">AVERAGEIF('Índice y Ranking Barrios 2018'!$B$4:$B$131,CONCATENATE("=",OFFSET($B22,0,0)),'Índice y Ranking Barrios 2018'!S$4:S$131)</f>
        <v>7.7653380894787119E-3</v>
      </c>
      <c r="G22" s="213">
        <f ca="1">AVERAGEIF('Índice y Ranking Barrios 2018'!$B$4:$B$131,CONCATENATE("=",OFFSET($B22,0,0)),'Índice y Ranking Barrios 2018'!T$4:T$131)</f>
        <v>3.0479508539609859E-3</v>
      </c>
      <c r="H22" s="213">
        <f ca="1">AVERAGEIF('Índice y Ranking Barrios 2018'!$B$4:$B$131,CONCATENATE("=",OFFSET($B22,0,0)),'Índice y Ranking Barrios 2018'!U$4:U$131)</f>
        <v>6.0702149798648394E-3</v>
      </c>
    </row>
    <row r="23" spans="1:8">
      <c r="A23" s="212">
        <f ca="1">_xlfn.RANK.EQ(H23,H$4:H$24)</f>
        <v>21</v>
      </c>
      <c r="B23" s="209" t="s">
        <v>31</v>
      </c>
      <c r="C23" s="213">
        <f ca="1">AVERAGEIF('Índice y Ranking Barrios 2018'!$B$4:$B$131,CONCATENATE("=",OFFSET($B23,0,0)),'Índice y Ranking Barrios 2018'!P$4:P$131)</f>
        <v>4.6298878572887505E-3</v>
      </c>
      <c r="D23" s="213">
        <f ca="1">AVERAGEIF('Índice y Ranking Barrios 2018'!$B$4:$B$131,CONCATENATE("=",OFFSET($B23,0,0)),'Índice y Ranking Barrios 2018'!Q$4:Q$131)</f>
        <v>7.7932313677720987E-3</v>
      </c>
      <c r="E23" s="213">
        <f ca="1">AVERAGEIF('Índice y Ranking Barrios 2018'!$B$4:$B$131,CONCATENATE("=",OFFSET($B23,0,0)),'Índice y Ranking Barrios 2018'!R$4:R$131)</f>
        <v>5.3639536086572681E-3</v>
      </c>
      <c r="F23" s="213">
        <f ca="1">AVERAGEIF('Índice y Ranking Barrios 2018'!$B$4:$B$131,CONCATENATE("=",OFFSET($B23,0,0)),'Índice y Ranking Barrios 2018'!S$4:S$131)</f>
        <v>7.7731446219021158E-3</v>
      </c>
      <c r="G23" s="213">
        <f ca="1">AVERAGEIF('Índice y Ranking Barrios 2018'!$B$4:$B$131,CONCATENATE("=",OFFSET($B23,0,0)),'Índice y Ranking Barrios 2018'!T$4:T$131)</f>
        <v>2.1516694134452248E-3</v>
      </c>
      <c r="H23" s="213">
        <f ca="1">AVERAGEIF('Índice y Ranking Barrios 2018'!$B$4:$B$131,CONCATENATE("=",OFFSET($B23,0,0)),'Índice y Ranking Barrios 2018'!U$4:U$131)</f>
        <v>5.9055049336781788E-3</v>
      </c>
    </row>
    <row r="24" spans="1:8">
      <c r="A24" s="212">
        <f ca="1">_xlfn.RANK.EQ(H24,H$4:H$24)</f>
        <v>20</v>
      </c>
      <c r="B24" s="209" t="s">
        <v>45</v>
      </c>
      <c r="C24" s="213">
        <f ca="1">AVERAGEIF('Índice y Ranking Barrios 2018'!$B$4:$B$131,CONCATENATE("=",OFFSET($B24,0,0)),'Índice y Ranking Barrios 2018'!P$4:P$131)</f>
        <v>4.7896565174189018E-3</v>
      </c>
      <c r="D24" s="213">
        <f ca="1">AVERAGEIF('Índice y Ranking Barrios 2018'!$B$4:$B$131,CONCATENATE("=",OFFSET($B24,0,0)),'Índice y Ranking Barrios 2018'!Q$4:Q$131)</f>
        <v>7.7769024707102031E-3</v>
      </c>
      <c r="E24" s="213">
        <f ca="1">AVERAGEIF('Índice y Ranking Barrios 2018'!$B$4:$B$131,CONCATENATE("=",OFFSET($B24,0,0)),'Índice y Ranking Barrios 2018'!R$4:R$131)</f>
        <v>5.1851674226094024E-3</v>
      </c>
      <c r="F24" s="213">
        <f ca="1">AVERAGEIF('Índice y Ranking Barrios 2018'!$B$4:$B$131,CONCATENATE("=",OFFSET($B24,0,0)),'Índice y Ranking Barrios 2018'!S$4:S$131)</f>
        <v>7.7735694132333895E-3</v>
      </c>
      <c r="G24" s="213">
        <f ca="1">AVERAGEIF('Índice y Ranking Barrios 2018'!$B$4:$B$131,CONCATENATE("=",OFFSET($B24,0,0)),'Índice y Ranking Barrios 2018'!T$4:T$131)</f>
        <v>2.6534269980964375E-3</v>
      </c>
      <c r="H24" s="213">
        <f ca="1">AVERAGEIF('Índice y Ranking Barrios 2018'!$B$4:$B$131,CONCATENATE("=",OFFSET($B24,0,0)),'Índice y Ranking Barrios 2018'!U$4:U$131)</f>
        <v>5.9128098908825767E-3</v>
      </c>
    </row>
  </sheetData>
  <autoFilter ref="A3:H3">
    <sortState ref="A4:AO24">
      <sortCondition ref="B3:B24"/>
    </sortState>
  </autoFilter>
  <mergeCells count="1">
    <mergeCell ref="A1:D2"/>
  </mergeCells>
  <conditionalFormatting sqref="C4:C24">
    <cfRule type="colorScale" priority="11">
      <colorScale>
        <cfvo type="min"/>
        <cfvo type="percentile" val="50"/>
        <cfvo type="max"/>
        <color rgb="FF63BE7B"/>
        <color rgb="FFFFEB84"/>
        <color rgb="FFF8696B"/>
      </colorScale>
    </cfRule>
  </conditionalFormatting>
  <conditionalFormatting sqref="E4:E24">
    <cfRule type="colorScale" priority="10">
      <colorScale>
        <cfvo type="min"/>
        <cfvo type="percentile" val="50"/>
        <cfvo type="max"/>
        <color rgb="FF63BE7B"/>
        <color rgb="FFFFEB84"/>
        <color rgb="FFF8696B"/>
      </colorScale>
    </cfRule>
  </conditionalFormatting>
  <conditionalFormatting sqref="F4:F24">
    <cfRule type="colorScale" priority="9">
      <colorScale>
        <cfvo type="min"/>
        <cfvo type="percentile" val="50"/>
        <cfvo type="max"/>
        <color rgb="FF63BE7B"/>
        <color rgb="FFFFEB84"/>
        <color rgb="FFF8696B"/>
      </colorScale>
    </cfRule>
  </conditionalFormatting>
  <conditionalFormatting sqref="G4:G24">
    <cfRule type="colorScale" priority="8">
      <colorScale>
        <cfvo type="min"/>
        <cfvo type="percentile" val="50"/>
        <cfvo type="max"/>
        <color rgb="FF63BE7B"/>
        <color rgb="FFFFEB84"/>
        <color rgb="FFF8696B"/>
      </colorScale>
    </cfRule>
  </conditionalFormatting>
  <conditionalFormatting sqref="H4:H24">
    <cfRule type="colorScale" priority="7">
      <colorScale>
        <cfvo type="min"/>
        <cfvo type="percentile" val="50"/>
        <cfvo type="max"/>
        <color rgb="FF63BE7B"/>
        <color rgb="FFFFEB84"/>
        <color rgb="FFF8696B"/>
      </colorScale>
    </cfRule>
  </conditionalFormatting>
  <conditionalFormatting sqref="A4:A24">
    <cfRule type="colorScale" priority="6">
      <colorScale>
        <cfvo type="min"/>
        <cfvo type="percentile" val="50"/>
        <cfvo type="max"/>
        <color rgb="FFF8696B"/>
        <color rgb="FFFFEB84"/>
        <color rgb="FF63BE7B"/>
      </colorScale>
    </cfRule>
  </conditionalFormatting>
  <conditionalFormatting sqref="D4:D24">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J132"/>
  <sheetViews>
    <sheetView showGridLines="0" zoomScale="80" zoomScaleNormal="80" workbookViewId="0">
      <pane xSplit="3" ySplit="4" topLeftCell="D5" activePane="bottomRight" state="frozen"/>
      <selection pane="topRight" activeCell="D1" sqref="D1"/>
      <selection pane="bottomLeft" activeCell="A5" sqref="A5"/>
      <selection pane="bottomRight" activeCell="C2" sqref="C2"/>
    </sheetView>
  </sheetViews>
  <sheetFormatPr baseColWidth="10" defaultRowHeight="15.6"/>
  <cols>
    <col min="1" max="1" width="13.69921875" customWidth="1"/>
    <col min="2" max="2" width="20" bestFit="1" customWidth="1"/>
    <col min="3" max="3" width="29.19921875" bestFit="1" customWidth="1"/>
    <col min="4" max="4" width="12.69921875" customWidth="1"/>
    <col min="7" max="7" width="12.69921875" customWidth="1"/>
    <col min="11" max="11" width="12.69921875" bestFit="1" customWidth="1"/>
    <col min="12" max="12" width="13.69921875" customWidth="1"/>
    <col min="13" max="14" width="12.19921875" customWidth="1"/>
    <col min="15" max="15" width="13.69921875" customWidth="1"/>
    <col min="16" max="16" width="15.69921875" customWidth="1"/>
    <col min="17" max="24" width="10.69921875" customWidth="1"/>
    <col min="25" max="25" width="11.8984375" customWidth="1"/>
    <col min="26" max="26" width="10.69921875" customWidth="1"/>
    <col min="27" max="27" width="13.69921875" customWidth="1"/>
    <col min="28" max="28" width="10.69921875" customWidth="1"/>
    <col min="29" max="29" width="13.19921875" customWidth="1"/>
    <col min="30" max="30" width="14.69921875" bestFit="1" customWidth="1"/>
    <col min="32" max="32" width="13.09765625" customWidth="1"/>
    <col min="33" max="33" width="12" bestFit="1" customWidth="1"/>
    <col min="35" max="36" width="14.5" customWidth="1"/>
  </cols>
  <sheetData>
    <row r="1" spans="1:36">
      <c r="B1" s="188"/>
      <c r="C1" s="207"/>
      <c r="D1" s="188"/>
      <c r="O1" s="238" t="s">
        <v>310</v>
      </c>
      <c r="P1" s="239">
        <f>SUM(D5:D132)</f>
        <v>10.083807135306383</v>
      </c>
      <c r="Q1" s="239">
        <f>SUM(E5:E132)</f>
        <v>10622.93</v>
      </c>
      <c r="R1" s="239">
        <f>SUM(Q5:Q132)</f>
        <v>126.99999999999996</v>
      </c>
      <c r="S1" s="239">
        <f>SUM(F5:F132)</f>
        <v>48.924574075636627</v>
      </c>
      <c r="T1" s="239">
        <f>SUM(G5:G132)</f>
        <v>5287764.3920645127</v>
      </c>
      <c r="U1" s="239">
        <f>SUM(T5:T132)</f>
        <v>126.99999999999997</v>
      </c>
      <c r="V1" s="239">
        <f>SUM(H5:H132)</f>
        <v>1062.311541685976</v>
      </c>
      <c r="W1" s="239">
        <f>SUM(I5:I132)</f>
        <v>1279.1301912147135</v>
      </c>
      <c r="X1" s="239">
        <f>SUM(J5:J132)</f>
        <v>4.2674103192716419</v>
      </c>
      <c r="Y1" s="239">
        <f>SUM(K5:K132)</f>
        <v>13131906.889999995</v>
      </c>
      <c r="Z1" s="239">
        <f>SUM(Y5:Y132)</f>
        <v>127.00000000000001</v>
      </c>
      <c r="AA1" s="239">
        <f>SUM(L5:L132)</f>
        <v>6.5150193551967748</v>
      </c>
      <c r="AB1" s="239">
        <f>SUM(M5:M132)</f>
        <v>98645</v>
      </c>
      <c r="AC1" s="239">
        <f>SUM(N5:N132)</f>
        <v>6.5260000000000034</v>
      </c>
      <c r="AD1" s="239">
        <f>SUM(O5:O132)</f>
        <v>6.5230000000000095</v>
      </c>
    </row>
    <row r="2" spans="1:36" ht="16.2" thickBot="1">
      <c r="B2" s="188"/>
      <c r="C2" s="188"/>
      <c r="D2" s="188"/>
      <c r="P2" s="300" t="s">
        <v>167</v>
      </c>
      <c r="Q2" s="301"/>
      <c r="R2" s="301"/>
      <c r="S2" s="301"/>
      <c r="T2" s="301"/>
      <c r="U2" s="301"/>
      <c r="V2" s="301"/>
      <c r="W2" s="301"/>
      <c r="X2" s="301"/>
      <c r="Y2" s="301"/>
      <c r="Z2" s="301"/>
      <c r="AA2" s="301"/>
      <c r="AB2" s="301"/>
      <c r="AC2" s="301"/>
      <c r="AD2" s="301"/>
    </row>
    <row r="3" spans="1:36" ht="30" customHeight="1" thickTop="1" thickBot="1">
      <c r="D3" s="297" t="s">
        <v>2</v>
      </c>
      <c r="E3" s="298"/>
      <c r="F3" s="299"/>
      <c r="G3" s="126" t="s">
        <v>213</v>
      </c>
      <c r="H3" s="297" t="s">
        <v>4</v>
      </c>
      <c r="I3" s="298"/>
      <c r="J3" s="299"/>
      <c r="K3" s="125" t="s">
        <v>218</v>
      </c>
      <c r="L3" s="297" t="s">
        <v>221</v>
      </c>
      <c r="M3" s="298"/>
      <c r="N3" s="298"/>
      <c r="O3" s="299"/>
      <c r="P3" s="297" t="s">
        <v>2</v>
      </c>
      <c r="Q3" s="298"/>
      <c r="R3" s="298"/>
      <c r="S3" s="299"/>
      <c r="T3" s="297" t="s">
        <v>213</v>
      </c>
      <c r="U3" s="299"/>
      <c r="V3" s="297" t="s">
        <v>4</v>
      </c>
      <c r="W3" s="298"/>
      <c r="X3" s="299"/>
      <c r="Y3" s="297" t="s">
        <v>218</v>
      </c>
      <c r="Z3" s="299"/>
      <c r="AA3" s="297" t="s">
        <v>221</v>
      </c>
      <c r="AB3" s="298"/>
      <c r="AC3" s="298"/>
      <c r="AD3" s="299"/>
    </row>
    <row r="4" spans="1:36" s="127" customFormat="1" ht="42.6" thickTop="1" thickBot="1">
      <c r="A4" s="215" t="s">
        <v>169</v>
      </c>
      <c r="B4" s="216" t="s">
        <v>14</v>
      </c>
      <c r="C4" s="217" t="s">
        <v>15</v>
      </c>
      <c r="D4" s="218" t="s">
        <v>12</v>
      </c>
      <c r="E4" s="218" t="s">
        <v>13</v>
      </c>
      <c r="F4" s="218" t="s">
        <v>239</v>
      </c>
      <c r="G4" s="219" t="s">
        <v>215</v>
      </c>
      <c r="H4" s="218" t="s">
        <v>165</v>
      </c>
      <c r="I4" s="218" t="s">
        <v>248</v>
      </c>
      <c r="J4" s="218" t="s">
        <v>240</v>
      </c>
      <c r="K4" s="220" t="s">
        <v>251</v>
      </c>
      <c r="L4" s="218" t="s">
        <v>212</v>
      </c>
      <c r="M4" s="218" t="s">
        <v>214</v>
      </c>
      <c r="N4" s="218" t="s">
        <v>227</v>
      </c>
      <c r="O4" s="218" t="s">
        <v>228</v>
      </c>
      <c r="P4" s="218" t="s">
        <v>12</v>
      </c>
      <c r="Q4" s="218" t="s">
        <v>13</v>
      </c>
      <c r="R4" s="218" t="s">
        <v>168</v>
      </c>
      <c r="S4" s="218" t="s">
        <v>239</v>
      </c>
      <c r="T4" s="219" t="s">
        <v>215</v>
      </c>
      <c r="U4" s="219" t="s">
        <v>216</v>
      </c>
      <c r="V4" s="218" t="s">
        <v>165</v>
      </c>
      <c r="W4" s="218" t="s">
        <v>229</v>
      </c>
      <c r="X4" s="218" t="s">
        <v>240</v>
      </c>
      <c r="Y4" s="220" t="s">
        <v>251</v>
      </c>
      <c r="Z4" s="220" t="s">
        <v>252</v>
      </c>
      <c r="AA4" s="221" t="s">
        <v>212</v>
      </c>
      <c r="AB4" s="221" t="s">
        <v>214</v>
      </c>
      <c r="AC4" s="218" t="s">
        <v>227</v>
      </c>
      <c r="AD4" s="218" t="s">
        <v>228</v>
      </c>
      <c r="AE4" s="222" t="s">
        <v>2</v>
      </c>
      <c r="AF4" s="223" t="s">
        <v>3</v>
      </c>
      <c r="AG4" s="224" t="s">
        <v>4</v>
      </c>
      <c r="AH4" s="223" t="s">
        <v>218</v>
      </c>
      <c r="AI4" s="224" t="s">
        <v>221</v>
      </c>
      <c r="AJ4" s="225" t="s">
        <v>0</v>
      </c>
    </row>
    <row r="5" spans="1:36" ht="16.2" thickTop="1">
      <c r="A5" s="1">
        <f t="shared" ref="A5:A36" si="0">_xlfn.RANK.EQ(AJ5,AJ$5:AJ$132)</f>
        <v>57</v>
      </c>
      <c r="B5" s="16" t="s">
        <v>16</v>
      </c>
      <c r="C5" s="17" t="s">
        <v>17</v>
      </c>
      <c r="D5" s="152">
        <v>7.5694537645953561E-2</v>
      </c>
      <c r="E5" s="18">
        <v>79.53</v>
      </c>
      <c r="F5" s="152">
        <v>0.27413330527644802</v>
      </c>
      <c r="G5" s="172">
        <v>32445.454918229701</v>
      </c>
      <c r="H5" s="155">
        <v>8.693062163481688</v>
      </c>
      <c r="I5" s="155">
        <v>11.150455128193</v>
      </c>
      <c r="J5" s="152">
        <v>3.8305056389119144E-2</v>
      </c>
      <c r="K5" s="174">
        <v>126287.18</v>
      </c>
      <c r="L5" s="152">
        <v>3.7762289509344606E-2</v>
      </c>
      <c r="M5" s="229">
        <v>871</v>
      </c>
      <c r="N5" s="152">
        <v>2.9000000000000001E-2</v>
      </c>
      <c r="O5" s="152">
        <v>2.8000000000000001E-2</v>
      </c>
      <c r="P5" s="23">
        <f>D5/$P$1</f>
        <v>7.5065435733022556E-3</v>
      </c>
      <c r="Q5" s="23">
        <f>1-(E5/Q$1)</f>
        <v>0.99251336495674924</v>
      </c>
      <c r="R5" s="23">
        <f>Q5/R$1</f>
        <v>7.8150658658011785E-3</v>
      </c>
      <c r="S5" s="23">
        <f>F5/S$1</f>
        <v>5.6031822546404233E-3</v>
      </c>
      <c r="T5" s="23">
        <f>1-(G5/T$1)</f>
        <v>0.99386405056796379</v>
      </c>
      <c r="U5" s="95">
        <f>T5/U$1</f>
        <v>7.8257011855745202E-3</v>
      </c>
      <c r="V5" s="23">
        <f>H5/V$1</f>
        <v>8.1831570329030622E-3</v>
      </c>
      <c r="W5" s="23">
        <f>I5/W$1</f>
        <v>8.7172167499260413E-3</v>
      </c>
      <c r="X5" s="23">
        <f>J5/X$1</f>
        <v>8.9761831001189066E-3</v>
      </c>
      <c r="Y5" s="23">
        <f>1-(K5/Y$1)</f>
        <v>0.99038318036688422</v>
      </c>
      <c r="Z5" s="95">
        <f>Y5/Z$1</f>
        <v>7.7982927587943634E-3</v>
      </c>
      <c r="AA5" s="23">
        <f>L5/$AA$1</f>
        <v>5.7961899191017923E-3</v>
      </c>
      <c r="AB5" s="23">
        <f>M5/AB$1</f>
        <v>8.8296416442799931E-3</v>
      </c>
      <c r="AC5" s="23">
        <f>N5/AC$1</f>
        <v>4.4437634079068323E-3</v>
      </c>
      <c r="AD5" s="23">
        <f>O5/AD$1</f>
        <v>4.2925034493331224E-3</v>
      </c>
      <c r="AE5" s="24">
        <f>('Modelo AHP'!$U$37*aux!P5)+('Modelo AHP'!$U$38*aux!R5)+('Modelo AHP'!$U$39*aux!S5)</f>
        <v>6.3953790113550485E-3</v>
      </c>
      <c r="AF5" s="25">
        <f>aux!U5</f>
        <v>7.8257011855745202E-3</v>
      </c>
      <c r="AG5" s="24">
        <f>('Modelo AHP'!$U$47*aux!V5)+('Modelo AHP'!$U$48*aux!W5)+('Modelo AHP'!$U$49*aux!X5)</f>
        <v>8.7271699700523439E-3</v>
      </c>
      <c r="AH5" s="25">
        <f>Z5</f>
        <v>7.7982927587943634E-3</v>
      </c>
      <c r="AI5" s="24">
        <f>('Modelo AHP'!$U$56*aux!AA5)+('Modelo AHP'!$U$57*aux!AB5)+('Modelo AHP'!$U$58*aux!AC5)+('Modelo AHP'!$U$59*aux!AD5)</f>
        <v>6.8129771092373791E-3</v>
      </c>
      <c r="AJ5" s="26">
        <f>('Modelo AHP'!$U$23*aux!AE5)+('Modelo AHP'!$U$24*aux!AF5)+('Modelo AHP'!$U$25*aux!AG5)+('Modelo AHP'!$U$26*aux!AH5)+('Modelo AHP'!$U$27*aux!AI5)</f>
        <v>7.7981873010745289E-3</v>
      </c>
    </row>
    <row r="6" spans="1:36">
      <c r="A6" s="1">
        <f t="shared" si="0"/>
        <v>42</v>
      </c>
      <c r="B6" s="16" t="s">
        <v>16</v>
      </c>
      <c r="C6" s="17" t="s">
        <v>18</v>
      </c>
      <c r="D6" s="152">
        <v>0.16018373291507956</v>
      </c>
      <c r="E6" s="18">
        <v>82.04</v>
      </c>
      <c r="F6" s="152">
        <v>0.36601861920802059</v>
      </c>
      <c r="G6" s="172">
        <v>23833.41066853028</v>
      </c>
      <c r="H6" s="155">
        <v>9.6907644564018813</v>
      </c>
      <c r="I6" s="155">
        <v>12.490818906791114</v>
      </c>
      <c r="J6" s="152">
        <v>3.8305056389119144E-2</v>
      </c>
      <c r="K6" s="174">
        <v>87972.37</v>
      </c>
      <c r="L6" s="152">
        <v>3.7762289509344606E-2</v>
      </c>
      <c r="M6" s="229">
        <v>871</v>
      </c>
      <c r="N6" s="152">
        <v>2.9000000000000001E-2</v>
      </c>
      <c r="O6" s="152">
        <v>2.8000000000000001E-2</v>
      </c>
      <c r="P6" s="23">
        <f t="shared" ref="P6:P69" si="1">D6/$P$1</f>
        <v>1.5885243615402864E-2</v>
      </c>
      <c r="Q6" s="23">
        <f t="shared" ref="Q6:Q36" si="2">1-(E6/Q$1)</f>
        <v>0.99227708362946943</v>
      </c>
      <c r="R6" s="23">
        <f t="shared" ref="R6:R36" si="3">Q6/R$1</f>
        <v>7.8132053829092114E-3</v>
      </c>
      <c r="S6" s="23">
        <f>F6/S$1</f>
        <v>7.4812837132145803E-3</v>
      </c>
      <c r="T6" s="23">
        <f>1-(G6/T$1)</f>
        <v>0.99549272454266347</v>
      </c>
      <c r="U6" s="95">
        <f>T6/U$1</f>
        <v>7.8385253900997136E-3</v>
      </c>
      <c r="V6" s="23">
        <f>H6/V$1</f>
        <v>9.1223375404750288E-3</v>
      </c>
      <c r="W6" s="23">
        <f t="shared" ref="W6:W36" si="4">I6/W$1</f>
        <v>9.7650880204221673E-3</v>
      </c>
      <c r="X6" s="23">
        <f t="shared" ref="X6:X36" si="5">J6/X$1</f>
        <v>8.9761831001189066E-3</v>
      </c>
      <c r="Y6" s="23">
        <f t="shared" ref="Y6:Y69" si="6">1-(K6/Y$1)</f>
        <v>0.99330086858390754</v>
      </c>
      <c r="Z6" s="95">
        <f t="shared" ref="Z6:Z68" si="7">Y6/Z$1</f>
        <v>7.8212666817630509E-3</v>
      </c>
      <c r="AA6" s="23">
        <f>L6/$AA$1</f>
        <v>5.7961899191017923E-3</v>
      </c>
      <c r="AB6" s="23">
        <f t="shared" ref="AB6:AB37" si="8">M6/AB$1</f>
        <v>8.8296416442799931E-3</v>
      </c>
      <c r="AC6" s="23">
        <f t="shared" ref="AC6:AC69" si="9">N6/AC$1</f>
        <v>4.4437634079068323E-3</v>
      </c>
      <c r="AD6" s="23">
        <f>O6/AD$1</f>
        <v>4.2925034493331224E-3</v>
      </c>
      <c r="AE6" s="27">
        <f>('Modelo AHP'!$U$37*aux!P6)+('Modelo AHP'!$U$38*aux!R6)+('Modelo AHP'!$U$39*aux!S6)</f>
        <v>1.0035663850840528E-2</v>
      </c>
      <c r="AF6" s="28">
        <f>aux!U6</f>
        <v>7.8385253900997136E-3</v>
      </c>
      <c r="AG6" s="27">
        <f>('Modelo AHP'!$U$47*aux!V6)+('Modelo AHP'!$U$48*aux!W6)+('Modelo AHP'!$U$49*aux!X6)</f>
        <v>9.3507358230173407E-3</v>
      </c>
      <c r="AH6" s="28">
        <f t="shared" ref="AH6:AH69" si="10">Z6</f>
        <v>7.8212666817630509E-3</v>
      </c>
      <c r="AI6" s="27">
        <f>('Modelo AHP'!$U$56*aux!AA6)+('Modelo AHP'!$U$57*aux!AB6)+('Modelo AHP'!$U$58*aux!AC6)+('Modelo AHP'!$U$59*aux!AD6)</f>
        <v>6.8129771092373791E-3</v>
      </c>
      <c r="AJ6" s="29">
        <f>('Modelo AHP'!$U$23*aux!AE6)+('Modelo AHP'!$U$24*aux!AF6)+('Modelo AHP'!$U$25*aux!AG6)+('Modelo AHP'!$U$26*aux!AH6)+('Modelo AHP'!$U$27*aux!AI6)</f>
        <v>8.624648398466387E-3</v>
      </c>
    </row>
    <row r="7" spans="1:36">
      <c r="A7" s="1">
        <f t="shared" si="0"/>
        <v>56</v>
      </c>
      <c r="B7" s="16" t="s">
        <v>16</v>
      </c>
      <c r="C7" s="17" t="s">
        <v>19</v>
      </c>
      <c r="D7" s="152">
        <v>8.744415930044673E-2</v>
      </c>
      <c r="E7" s="18">
        <v>80.94</v>
      </c>
      <c r="F7" s="152">
        <v>0.24807226261291032</v>
      </c>
      <c r="G7" s="172">
        <v>32402.849783365571</v>
      </c>
      <c r="H7" s="155">
        <v>8.4403310118927575</v>
      </c>
      <c r="I7" s="155">
        <v>11.331614115597562</v>
      </c>
      <c r="J7" s="152">
        <v>3.8305056389119144E-2</v>
      </c>
      <c r="K7" s="174">
        <v>153154.96</v>
      </c>
      <c r="L7" s="152">
        <v>3.7762289509344606E-2</v>
      </c>
      <c r="M7" s="229">
        <v>871</v>
      </c>
      <c r="N7" s="152">
        <v>2.9000000000000001E-2</v>
      </c>
      <c r="O7" s="152">
        <v>2.8000000000000001E-2</v>
      </c>
      <c r="P7" s="23">
        <f t="shared" si="1"/>
        <v>8.671740556627559E-3</v>
      </c>
      <c r="Q7" s="23">
        <f t="shared" si="2"/>
        <v>0.99238063321512993</v>
      </c>
      <c r="R7" s="23">
        <f t="shared" si="3"/>
        <v>7.8140207339774028E-3</v>
      </c>
      <c r="S7" s="23">
        <f>F7/S$1</f>
        <v>5.0705042874649147E-3</v>
      </c>
      <c r="T7" s="23">
        <f>1-(G7/T$1)</f>
        <v>0.99387210787379376</v>
      </c>
      <c r="U7" s="95">
        <f t="shared" ref="U7:U36" si="11">T7/U$1</f>
        <v>7.8257646289275114E-3</v>
      </c>
      <c r="V7" s="23">
        <f t="shared" ref="V7:V36" si="12">H7/V$1</f>
        <v>7.9452502215096501E-3</v>
      </c>
      <c r="W7" s="23">
        <f t="shared" si="4"/>
        <v>8.8588434495761575E-3</v>
      </c>
      <c r="X7" s="23">
        <f t="shared" si="5"/>
        <v>8.9761831001189066E-3</v>
      </c>
      <c r="Y7" s="23">
        <f t="shared" si="6"/>
        <v>0.98833718809591709</v>
      </c>
      <c r="Z7" s="95">
        <f t="shared" si="7"/>
        <v>7.7821825834324173E-3</v>
      </c>
      <c r="AA7" s="23">
        <f>L7/$AA$1</f>
        <v>5.7961899191017923E-3</v>
      </c>
      <c r="AB7" s="23">
        <f>M7/AB$1</f>
        <v>8.8296416442799931E-3</v>
      </c>
      <c r="AC7" s="23">
        <f>N7/AC$1</f>
        <v>4.4437634079068323E-3</v>
      </c>
      <c r="AD7" s="23">
        <f>O7/AD$1</f>
        <v>4.2925034493331224E-3</v>
      </c>
      <c r="AE7" s="27">
        <f>('Modelo AHP'!$U$37*aux!P7)+('Modelo AHP'!$U$38*aux!R7)+('Modelo AHP'!$U$39*aux!S7)</f>
        <v>6.4252268128649568E-3</v>
      </c>
      <c r="AF7" s="28">
        <f>aux!U7</f>
        <v>7.8257646289275114E-3</v>
      </c>
      <c r="AG7" s="27">
        <f>('Modelo AHP'!$U$47*aux!V7)+('Modelo AHP'!$U$48*aux!W7)+('Modelo AHP'!$U$49*aux!X7)</f>
        <v>8.7497175694658952E-3</v>
      </c>
      <c r="AH7" s="28">
        <f>Z7</f>
        <v>7.7821825834324173E-3</v>
      </c>
      <c r="AI7" s="27">
        <f>('Modelo AHP'!$U$56*aux!AA7)+('Modelo AHP'!$U$57*aux!AB7)+('Modelo AHP'!$U$58*aux!AC7)+('Modelo AHP'!$U$59*aux!AD7)</f>
        <v>6.8129771092373791E-3</v>
      </c>
      <c r="AJ7" s="29">
        <f>('Modelo AHP'!$U$23*aux!AE7)+('Modelo AHP'!$U$24*aux!AF7)+('Modelo AHP'!$U$25*aux!AG7)+('Modelo AHP'!$U$26*aux!AH7)+('Modelo AHP'!$U$27*aux!AI7)</f>
        <v>7.8096833066109957E-3</v>
      </c>
    </row>
    <row r="8" spans="1:36">
      <c r="A8" s="1">
        <f t="shared" si="0"/>
        <v>68</v>
      </c>
      <c r="B8" s="16" t="s">
        <v>16</v>
      </c>
      <c r="C8" s="17" t="s">
        <v>20</v>
      </c>
      <c r="D8" s="152">
        <v>9.0448271650177117E-2</v>
      </c>
      <c r="E8" s="18">
        <v>81.36</v>
      </c>
      <c r="F8" s="152">
        <v>0.22289635247381726</v>
      </c>
      <c r="G8" s="172">
        <v>35913.327447517899</v>
      </c>
      <c r="H8" s="155">
        <v>7.3311581827062193</v>
      </c>
      <c r="I8" s="155">
        <v>9.3792340839876491</v>
      </c>
      <c r="J8" s="152">
        <v>3.8305056389119144E-2</v>
      </c>
      <c r="K8" s="174">
        <v>162664.79</v>
      </c>
      <c r="L8" s="152">
        <v>3.7762289509344606E-2</v>
      </c>
      <c r="M8" s="229">
        <v>871</v>
      </c>
      <c r="N8" s="152">
        <v>2.9000000000000001E-2</v>
      </c>
      <c r="O8" s="152">
        <v>2.8000000000000001E-2</v>
      </c>
      <c r="P8" s="23">
        <f t="shared" si="1"/>
        <v>8.9696550555286841E-3</v>
      </c>
      <c r="Q8" s="23">
        <f t="shared" si="2"/>
        <v>0.99234109610060506</v>
      </c>
      <c r="R8" s="23">
        <f t="shared" si="3"/>
        <v>7.813709418115003E-3</v>
      </c>
      <c r="S8" s="23">
        <f>F8/S$1</f>
        <v>4.5559180981161532E-3</v>
      </c>
      <c r="T8" s="23">
        <f t="shared" ref="T8:T36" si="13">1-(G8/T$1)</f>
        <v>0.99320822094467487</v>
      </c>
      <c r="U8" s="95">
        <f t="shared" si="11"/>
        <v>7.8205371727927166E-3</v>
      </c>
      <c r="V8" s="23">
        <f>H8/V$1</f>
        <v>6.9011376559752584E-3</v>
      </c>
      <c r="W8" s="23">
        <f t="shared" si="4"/>
        <v>7.3325093476847352E-3</v>
      </c>
      <c r="X8" s="23">
        <f t="shared" si="5"/>
        <v>8.9761831001189066E-3</v>
      </c>
      <c r="Y8" s="23">
        <f t="shared" si="6"/>
        <v>0.98761301071028229</v>
      </c>
      <c r="Z8" s="95">
        <f t="shared" si="7"/>
        <v>7.7764803992935606E-3</v>
      </c>
      <c r="AA8" s="23">
        <f>L8/$AA$1</f>
        <v>5.7961899191017923E-3</v>
      </c>
      <c r="AB8" s="23">
        <f t="shared" si="8"/>
        <v>8.8296416442799931E-3</v>
      </c>
      <c r="AC8" s="23">
        <f t="shared" si="9"/>
        <v>4.4437634079068323E-3</v>
      </c>
      <c r="AD8" s="23">
        <f t="shared" ref="AD8:AD69" si="14">O8/AD$1</f>
        <v>4.2925034493331224E-3</v>
      </c>
      <c r="AE8" s="27">
        <f>('Modelo AHP'!$U$37*aux!P8)+('Modelo AHP'!$U$38*aux!R8)+('Modelo AHP'!$U$39*aux!S8)</f>
        <v>6.2058183173397969E-3</v>
      </c>
      <c r="AF8" s="28">
        <f>aux!U8</f>
        <v>7.8205371727927166E-3</v>
      </c>
      <c r="AG8" s="27">
        <f>('Modelo AHP'!$U$47*aux!V8)+('Modelo AHP'!$U$48*aux!W8)+('Modelo AHP'!$U$49*aux!X8)</f>
        <v>7.8962328760042479E-3</v>
      </c>
      <c r="AH8" s="28">
        <f t="shared" si="10"/>
        <v>7.7764803992935606E-3</v>
      </c>
      <c r="AI8" s="27">
        <f>('Modelo AHP'!$U$56*aux!AA8)+('Modelo AHP'!$U$57*aux!AB8)+('Modelo AHP'!$U$58*aux!AC8)+('Modelo AHP'!$U$59*aux!AD8)</f>
        <v>6.8129771092373791E-3</v>
      </c>
      <c r="AJ8" s="29">
        <f>('Modelo AHP'!$U$23*aux!AE8)+('Modelo AHP'!$U$24*aux!AF8)+('Modelo AHP'!$U$25*aux!AG8)+('Modelo AHP'!$U$26*aux!AH8)+('Modelo AHP'!$U$27*aux!AI8)</f>
        <v>7.4792946538942426E-3</v>
      </c>
    </row>
    <row r="9" spans="1:36">
      <c r="A9" s="1">
        <f t="shared" si="0"/>
        <v>55</v>
      </c>
      <c r="B9" s="16" t="s">
        <v>16</v>
      </c>
      <c r="C9" s="17" t="s">
        <v>21</v>
      </c>
      <c r="D9" s="152">
        <v>0.10934905076687616</v>
      </c>
      <c r="E9" s="18">
        <v>82.81</v>
      </c>
      <c r="F9" s="152">
        <v>0.274876809656595</v>
      </c>
      <c r="G9" s="172">
        <v>28883.045695994748</v>
      </c>
      <c r="H9" s="155">
        <v>7.6957459356343989</v>
      </c>
      <c r="I9" s="155">
        <v>10.687039472196586</v>
      </c>
      <c r="J9" s="152">
        <v>3.8305056389119144E-2</v>
      </c>
      <c r="K9" s="174">
        <v>107242.94</v>
      </c>
      <c r="L9" s="152">
        <v>3.7762289509344606E-2</v>
      </c>
      <c r="M9" s="229">
        <v>871</v>
      </c>
      <c r="N9" s="152">
        <v>2.9000000000000001E-2</v>
      </c>
      <c r="O9" s="152">
        <v>2.8000000000000001E-2</v>
      </c>
      <c r="P9" s="23">
        <f t="shared" si="1"/>
        <v>1.0844024414550025E-2</v>
      </c>
      <c r="Q9" s="23">
        <f t="shared" si="2"/>
        <v>0.99220459891950719</v>
      </c>
      <c r="R9" s="23">
        <f t="shared" si="3"/>
        <v>7.8126346371614769E-3</v>
      </c>
      <c r="S9" s="23">
        <f t="shared" ref="S9:S69" si="15">F9/S$1</f>
        <v>5.6183792061559852E-3</v>
      </c>
      <c r="T9" s="23">
        <f t="shared" si="13"/>
        <v>0.99453775857726556</v>
      </c>
      <c r="U9" s="95">
        <f t="shared" si="11"/>
        <v>7.8310059730493375E-3</v>
      </c>
      <c r="V9" s="23">
        <f t="shared" si="12"/>
        <v>7.2443399451545222E-3</v>
      </c>
      <c r="W9" s="23">
        <f t="shared" si="4"/>
        <v>8.3549270790393461E-3</v>
      </c>
      <c r="X9" s="23">
        <f t="shared" si="5"/>
        <v>8.9761831001189066E-3</v>
      </c>
      <c r="Y9" s="23">
        <f t="shared" si="6"/>
        <v>0.99183340691505617</v>
      </c>
      <c r="Z9" s="95">
        <f t="shared" si="7"/>
        <v>7.8097118654728822E-3</v>
      </c>
      <c r="AA9" s="23">
        <f>L9/$AA$1</f>
        <v>5.7961899191017923E-3</v>
      </c>
      <c r="AB9" s="23">
        <f t="shared" si="8"/>
        <v>8.8296416442799931E-3</v>
      </c>
      <c r="AC9" s="23">
        <f t="shared" si="9"/>
        <v>4.4437634079068323E-3</v>
      </c>
      <c r="AD9" s="23">
        <f t="shared" si="14"/>
        <v>4.2925034493331224E-3</v>
      </c>
      <c r="AE9" s="27">
        <f>('Modelo AHP'!$U$37*aux!P9)+('Modelo AHP'!$U$38*aux!R9)+('Modelo AHP'!$U$39*aux!S9)</f>
        <v>7.4054983117747466E-3</v>
      </c>
      <c r="AF9" s="28">
        <f>aux!U9</f>
        <v>7.8310059730493375E-3</v>
      </c>
      <c r="AG9" s="27">
        <f>('Modelo AHP'!$U$47*aux!V9)+('Modelo AHP'!$U$48*aux!W9)+('Modelo AHP'!$U$49*aux!X9)</f>
        <v>8.407672449085267E-3</v>
      </c>
      <c r="AH9" s="28">
        <f t="shared" si="10"/>
        <v>7.8097118654728822E-3</v>
      </c>
      <c r="AI9" s="27">
        <f>('Modelo AHP'!$U$56*aux!AA9)+('Modelo AHP'!$U$57*aux!AB9)+('Modelo AHP'!$U$58*aux!AC9)+('Modelo AHP'!$U$59*aux!AD9)</f>
        <v>6.8129771092373791E-3</v>
      </c>
      <c r="AJ9" s="29">
        <f>('Modelo AHP'!$U$23*aux!AE9)+('Modelo AHP'!$U$24*aux!AF9)+('Modelo AHP'!$U$25*aux!AG9)+('Modelo AHP'!$U$26*aux!AH9)+('Modelo AHP'!$U$27*aux!AI9)</f>
        <v>7.860150077180628E-3</v>
      </c>
    </row>
    <row r="10" spans="1:36">
      <c r="A10" s="1">
        <f t="shared" si="0"/>
        <v>53</v>
      </c>
      <c r="B10" s="16" t="s">
        <v>16</v>
      </c>
      <c r="C10" s="17" t="s">
        <v>22</v>
      </c>
      <c r="D10" s="152">
        <v>0.11292739408799891</v>
      </c>
      <c r="E10" s="18">
        <v>79.08</v>
      </c>
      <c r="F10" s="152">
        <v>0.27488902980342422</v>
      </c>
      <c r="G10" s="172">
        <v>27706.546289030121</v>
      </c>
      <c r="H10" s="155">
        <v>7.8737693084635243</v>
      </c>
      <c r="I10" s="155">
        <v>11.221592051047175</v>
      </c>
      <c r="J10" s="152">
        <v>3.8305056389119144E-2</v>
      </c>
      <c r="K10" s="174">
        <v>176345.52</v>
      </c>
      <c r="L10" s="152">
        <v>3.7762289509344606E-2</v>
      </c>
      <c r="M10" s="229">
        <v>871</v>
      </c>
      <c r="N10" s="152">
        <v>2.9000000000000001E-2</v>
      </c>
      <c r="O10" s="152">
        <v>2.8000000000000001E-2</v>
      </c>
      <c r="P10" s="23">
        <f t="shared" si="1"/>
        <v>1.119888476373242E-2</v>
      </c>
      <c r="Q10" s="23">
        <f>1-(E10/Q$1)</f>
        <v>0.99255572615088306</v>
      </c>
      <c r="R10" s="23">
        <f t="shared" si="3"/>
        <v>7.8153994185108933E-3</v>
      </c>
      <c r="S10" s="23">
        <f t="shared" si="15"/>
        <v>5.6186289813877598E-3</v>
      </c>
      <c r="T10" s="23">
        <f t="shared" si="13"/>
        <v>0.99476025324982142</v>
      </c>
      <c r="U10" s="95">
        <f t="shared" si="11"/>
        <v>7.832757899604895E-3</v>
      </c>
      <c r="V10" s="23">
        <f t="shared" si="12"/>
        <v>7.4119210791659135E-3</v>
      </c>
      <c r="W10" s="23">
        <f t="shared" si="4"/>
        <v>8.7728302624072215E-3</v>
      </c>
      <c r="X10" s="23">
        <f t="shared" si="5"/>
        <v>8.9761831001189066E-3</v>
      </c>
      <c r="Y10" s="23">
        <f t="shared" si="6"/>
        <v>0.98657121760935662</v>
      </c>
      <c r="Z10" s="95">
        <f t="shared" si="7"/>
        <v>7.7682773040106809E-3</v>
      </c>
      <c r="AA10" s="23">
        <f t="shared" ref="AA10:AA69" si="16">L10/$AA$1</f>
        <v>5.7961899191017923E-3</v>
      </c>
      <c r="AB10" s="23">
        <f>M10/AB$1</f>
        <v>8.8296416442799931E-3</v>
      </c>
      <c r="AC10" s="23">
        <f t="shared" si="9"/>
        <v>4.4437634079068323E-3</v>
      </c>
      <c r="AD10" s="23">
        <f t="shared" si="14"/>
        <v>4.2925034493331224E-3</v>
      </c>
      <c r="AE10" s="27">
        <f>('Modelo AHP'!$U$37*aux!P10)+('Modelo AHP'!$U$38*aux!R10)+('Modelo AHP'!$U$39*aux!S10)</f>
        <v>7.5123827598034707E-3</v>
      </c>
      <c r="AF10" s="28">
        <f>aux!U10</f>
        <v>7.832757899604895E-3</v>
      </c>
      <c r="AG10" s="27">
        <f>('Modelo AHP'!$U$47*aux!V10)+('Modelo AHP'!$U$48*aux!W10)+('Modelo AHP'!$U$49*aux!X10)</f>
        <v>8.6213375942877403E-3</v>
      </c>
      <c r="AH10" s="28">
        <f t="shared" si="10"/>
        <v>7.7682773040106809E-3</v>
      </c>
      <c r="AI10" s="27">
        <f>('Modelo AHP'!$U$56*aux!AA10)+('Modelo AHP'!$U$57*aux!AB10)+('Modelo AHP'!$U$58*aux!AC10)+('Modelo AHP'!$U$59*aux!AD10)</f>
        <v>6.8129771092373791E-3</v>
      </c>
      <c r="AJ10" s="29">
        <f>('Modelo AHP'!$U$23*aux!AE10)+('Modelo AHP'!$U$24*aux!AF10)+('Modelo AHP'!$U$25*aux!AG10)+('Modelo AHP'!$U$26*aux!AH10)+('Modelo AHP'!$U$27*aux!AI10)</f>
        <v>7.9484536884117211E-3</v>
      </c>
    </row>
    <row r="11" spans="1:36">
      <c r="A11" s="1">
        <f t="shared" si="0"/>
        <v>84</v>
      </c>
      <c r="B11" s="16" t="s">
        <v>23</v>
      </c>
      <c r="C11" s="17" t="s">
        <v>24</v>
      </c>
      <c r="D11" s="152">
        <v>3.6606906296917777E-2</v>
      </c>
      <c r="E11" s="18">
        <v>83.7</v>
      </c>
      <c r="F11" s="152">
        <v>0.27571743929359821</v>
      </c>
      <c r="G11" s="172">
        <v>41022.21748943811</v>
      </c>
      <c r="H11" s="155">
        <v>7.3259722245278294</v>
      </c>
      <c r="I11" s="155">
        <v>8.5391684456509598</v>
      </c>
      <c r="J11" s="152">
        <v>2.973646256719549E-2</v>
      </c>
      <c r="K11" s="174">
        <v>88144.21</v>
      </c>
      <c r="L11" s="152">
        <v>4.1078341141702238E-2</v>
      </c>
      <c r="M11" s="229">
        <v>237</v>
      </c>
      <c r="N11" s="152">
        <v>3.5000000000000003E-2</v>
      </c>
      <c r="O11" s="152">
        <v>3.6999999999999998E-2</v>
      </c>
      <c r="P11" s="23">
        <f t="shared" si="1"/>
        <v>3.6302664068956852E-3</v>
      </c>
      <c r="Q11" s="23">
        <f>1-(E11/Q$1)</f>
        <v>0.99212081789110917</v>
      </c>
      <c r="R11" s="23">
        <f t="shared" si="3"/>
        <v>7.8119749440244846E-3</v>
      </c>
      <c r="S11" s="23">
        <f t="shared" si="15"/>
        <v>5.6355613616041571E-3</v>
      </c>
      <c r="T11" s="23">
        <f t="shared" si="13"/>
        <v>0.9922420489174969</v>
      </c>
      <c r="U11" s="95">
        <f t="shared" si="11"/>
        <v>7.8129295190354098E-3</v>
      </c>
      <c r="V11" s="23">
        <f t="shared" si="12"/>
        <v>6.8962558882688105E-3</v>
      </c>
      <c r="W11" s="23">
        <f t="shared" si="4"/>
        <v>6.67576178273286E-3</v>
      </c>
      <c r="X11" s="23">
        <f t="shared" si="5"/>
        <v>6.9682688896602011E-3</v>
      </c>
      <c r="Y11" s="23">
        <f t="shared" si="6"/>
        <v>0.99328778289868003</v>
      </c>
      <c r="Z11" s="95">
        <f t="shared" si="7"/>
        <v>7.8211636448714955E-3</v>
      </c>
      <c r="AA11" s="23">
        <f t="shared" si="16"/>
        <v>6.3051756107118332E-3</v>
      </c>
      <c r="AB11" s="23">
        <f t="shared" si="8"/>
        <v>2.4025546150337066E-3</v>
      </c>
      <c r="AC11" s="23">
        <f t="shared" si="9"/>
        <v>5.3631627336806599E-3</v>
      </c>
      <c r="AD11" s="23">
        <f t="shared" si="14"/>
        <v>5.6722367009044835E-3</v>
      </c>
      <c r="AE11" s="27">
        <f>('Modelo AHP'!$U$37*aux!P11)+('Modelo AHP'!$U$38*aux!R11)+('Modelo AHP'!$U$39*aux!S11)</f>
        <v>5.2516142334336482E-3</v>
      </c>
      <c r="AF11" s="28">
        <f>aux!U11</f>
        <v>7.8129295190354098E-3</v>
      </c>
      <c r="AG11" s="27">
        <f>('Modelo AHP'!$U$47*aux!V11)+('Modelo AHP'!$U$48*aux!W11)+('Modelo AHP'!$U$49*aux!X11)</f>
        <v>6.8263781315703043E-3</v>
      </c>
      <c r="AH11" s="28">
        <f t="shared" si="10"/>
        <v>7.8211636448714955E-3</v>
      </c>
      <c r="AI11" s="27">
        <f>('Modelo AHP'!$U$56*aux!AA11)+('Modelo AHP'!$U$57*aux!AB11)+('Modelo AHP'!$U$58*aux!AC11)+('Modelo AHP'!$U$59*aux!AD11)</f>
        <v>4.0950454588506366E-3</v>
      </c>
      <c r="AJ11" s="29">
        <f>('Modelo AHP'!$U$23*aux!AE11)+('Modelo AHP'!$U$24*aux!AF11)+('Modelo AHP'!$U$25*aux!AG11)+('Modelo AHP'!$U$26*aux!AH11)+('Modelo AHP'!$U$27*aux!AI11)</f>
        <v>6.7009098524542137E-3</v>
      </c>
    </row>
    <row r="12" spans="1:36">
      <c r="A12" s="1">
        <f t="shared" si="0"/>
        <v>85</v>
      </c>
      <c r="B12" s="16" t="s">
        <v>23</v>
      </c>
      <c r="C12" s="17" t="s">
        <v>25</v>
      </c>
      <c r="D12" s="152">
        <v>3.8265375698895404E-2</v>
      </c>
      <c r="E12" s="18">
        <v>84.41</v>
      </c>
      <c r="F12" s="152">
        <v>0.27387649969497729</v>
      </c>
      <c r="G12" s="172">
        <v>43511.824744796511</v>
      </c>
      <c r="H12" s="155">
        <v>7.3240006023061275</v>
      </c>
      <c r="I12" s="155">
        <v>8.2390961900044086</v>
      </c>
      <c r="J12" s="152">
        <v>2.973646256719549E-2</v>
      </c>
      <c r="K12" s="174">
        <v>86408.61</v>
      </c>
      <c r="L12" s="152">
        <v>4.1078341141702238E-2</v>
      </c>
      <c r="M12" s="229">
        <v>237</v>
      </c>
      <c r="N12" s="152">
        <v>3.5000000000000003E-2</v>
      </c>
      <c r="O12" s="152">
        <v>3.6999999999999998E-2</v>
      </c>
      <c r="P12" s="23">
        <f>D12/$P$1</f>
        <v>3.7947349830717248E-3</v>
      </c>
      <c r="Q12" s="23">
        <f t="shared" si="2"/>
        <v>0.99205398134036471</v>
      </c>
      <c r="R12" s="23">
        <f t="shared" si="3"/>
        <v>7.8114486719713782E-3</v>
      </c>
      <c r="S12" s="23">
        <f>F12/S$1</f>
        <v>5.5979332445811074E-3</v>
      </c>
      <c r="T12" s="23">
        <f t="shared" si="13"/>
        <v>0.99177122475235546</v>
      </c>
      <c r="U12" s="95">
        <f t="shared" si="11"/>
        <v>7.8092222421445329E-3</v>
      </c>
      <c r="V12" s="23">
        <f t="shared" si="12"/>
        <v>6.8943999146261134E-3</v>
      </c>
      <c r="W12" s="23">
        <f t="shared" si="4"/>
        <v>6.4411709195763972E-3</v>
      </c>
      <c r="X12" s="23">
        <f t="shared" si="5"/>
        <v>6.9682688896602011E-3</v>
      </c>
      <c r="Y12" s="23">
        <f t="shared" si="6"/>
        <v>0.99341994953788471</v>
      </c>
      <c r="Z12" s="95">
        <f t="shared" si="7"/>
        <v>7.8222043270699572E-3</v>
      </c>
      <c r="AA12" s="23">
        <f t="shared" si="16"/>
        <v>6.3051756107118332E-3</v>
      </c>
      <c r="AB12" s="23">
        <f t="shared" si="8"/>
        <v>2.4025546150337066E-3</v>
      </c>
      <c r="AC12" s="23">
        <f t="shared" si="9"/>
        <v>5.3631627336806599E-3</v>
      </c>
      <c r="AD12" s="23">
        <f t="shared" si="14"/>
        <v>5.6722367009044835E-3</v>
      </c>
      <c r="AE12" s="27">
        <f>('Modelo AHP'!$U$37*aux!P12)+('Modelo AHP'!$U$38*aux!R12)+('Modelo AHP'!$U$39*aux!S12)</f>
        <v>5.2783253088673193E-3</v>
      </c>
      <c r="AF12" s="28">
        <f>aux!U12</f>
        <v>7.8092222421445329E-3</v>
      </c>
      <c r="AG12" s="27">
        <f>('Modelo AHP'!$U$47*aux!V12)+('Modelo AHP'!$U$48*aux!W12)+('Modelo AHP'!$U$49*aux!X12)</f>
        <v>6.7220396824204387E-3</v>
      </c>
      <c r="AH12" s="28">
        <f t="shared" si="10"/>
        <v>7.8222043270699572E-3</v>
      </c>
      <c r="AI12" s="27">
        <f>('Modelo AHP'!$U$56*aux!AA12)+('Modelo AHP'!$U$57*aux!AB12)+('Modelo AHP'!$U$58*aux!AC12)+('Modelo AHP'!$U$59*aux!AD12)</f>
        <v>4.0950454588506366E-3</v>
      </c>
      <c r="AJ12" s="29">
        <f>('Modelo AHP'!$U$23*aux!AE12)+('Modelo AHP'!$U$24*aux!AF12)+('Modelo AHP'!$U$25*aux!AG12)+('Modelo AHP'!$U$26*aux!AH12)+('Modelo AHP'!$U$27*aux!AI12)</f>
        <v>6.6685945681850241E-3</v>
      </c>
    </row>
    <row r="13" spans="1:36">
      <c r="A13" s="1">
        <f t="shared" si="0"/>
        <v>64</v>
      </c>
      <c r="B13" s="16" t="s">
        <v>23</v>
      </c>
      <c r="C13" s="17" t="s">
        <v>26</v>
      </c>
      <c r="D13" s="152">
        <v>0.10043513458814005</v>
      </c>
      <c r="E13" s="18">
        <v>83.39</v>
      </c>
      <c r="F13" s="152">
        <v>0.4136644443085204</v>
      </c>
      <c r="G13" s="172">
        <v>30204.580046712188</v>
      </c>
      <c r="H13" s="155">
        <v>8.664431689944081</v>
      </c>
      <c r="I13" s="155">
        <v>10.264931859430506</v>
      </c>
      <c r="J13" s="152">
        <v>2.973646256719549E-2</v>
      </c>
      <c r="K13" s="174">
        <v>80624.149999999994</v>
      </c>
      <c r="L13" s="152">
        <v>4.1078341141702238E-2</v>
      </c>
      <c r="M13" s="229">
        <v>237</v>
      </c>
      <c r="N13" s="152">
        <v>3.5000000000000003E-2</v>
      </c>
      <c r="O13" s="152">
        <v>3.6999999999999998E-2</v>
      </c>
      <c r="P13" s="23">
        <f t="shared" si="1"/>
        <v>9.9600412067072375E-3</v>
      </c>
      <c r="Q13" s="23">
        <f t="shared" si="2"/>
        <v>0.99215000004706799</v>
      </c>
      <c r="R13" s="23">
        <f t="shared" si="3"/>
        <v>7.8122047247800655E-3</v>
      </c>
      <c r="S13" s="23">
        <f t="shared" si="15"/>
        <v>8.4551465623185929E-3</v>
      </c>
      <c r="T13" s="23">
        <f t="shared" si="13"/>
        <v>0.9942878354996223</v>
      </c>
      <c r="U13" s="95">
        <f t="shared" si="11"/>
        <v>7.8290380748001782E-3</v>
      </c>
      <c r="V13" s="23">
        <f t="shared" si="12"/>
        <v>8.1562059244813575E-3</v>
      </c>
      <c r="W13" s="23">
        <f t="shared" si="4"/>
        <v>8.0249312618307558E-3</v>
      </c>
      <c r="X13" s="23">
        <f t="shared" si="5"/>
        <v>6.9682688896602011E-3</v>
      </c>
      <c r="Y13" s="23">
        <f t="shared" si="6"/>
        <v>0.99386043849721506</v>
      </c>
      <c r="Z13" s="95">
        <f>Y13/Z$1</f>
        <v>7.8256727440725593E-3</v>
      </c>
      <c r="AA13" s="23">
        <f t="shared" si="16"/>
        <v>6.3051756107118332E-3</v>
      </c>
      <c r="AB13" s="23">
        <f t="shared" si="8"/>
        <v>2.4025546150337066E-3</v>
      </c>
      <c r="AC13" s="23">
        <f t="shared" si="9"/>
        <v>5.3631627336806599E-3</v>
      </c>
      <c r="AD13" s="23">
        <f t="shared" si="14"/>
        <v>5.6722367009044835E-3</v>
      </c>
      <c r="AE13" s="27">
        <f>('Modelo AHP'!$U$37*aux!P13)+('Modelo AHP'!$U$38*aux!R13)+('Modelo AHP'!$U$39*aux!S13)</f>
        <v>8.8423207718813339E-3</v>
      </c>
      <c r="AF13" s="28">
        <f>aux!U13</f>
        <v>7.8290380748001782E-3</v>
      </c>
      <c r="AG13" s="27">
        <f>('Modelo AHP'!$U$47*aux!V13)+('Modelo AHP'!$U$48*aux!W13)+('Modelo AHP'!$U$49*aux!X13)</f>
        <v>7.6378225461669015E-3</v>
      </c>
      <c r="AH13" s="28">
        <f t="shared" si="10"/>
        <v>7.8256727440725593E-3</v>
      </c>
      <c r="AI13" s="27">
        <f>('Modelo AHP'!$U$56*aux!AA13)+('Modelo AHP'!$U$57*aux!AB13)+('Modelo AHP'!$U$58*aux!AC13)+('Modelo AHP'!$U$59*aux!AD13)</f>
        <v>4.0950454588506366E-3</v>
      </c>
      <c r="AJ13" s="29">
        <f>('Modelo AHP'!$U$23*aux!AE13)+('Modelo AHP'!$U$24*aux!AF13)+('Modelo AHP'!$U$25*aux!AG13)+('Modelo AHP'!$U$26*aux!AH13)+('Modelo AHP'!$U$27*aux!AI13)</f>
        <v>7.5829719470060456E-3</v>
      </c>
    </row>
    <row r="14" spans="1:36">
      <c r="A14" s="1">
        <f t="shared" si="0"/>
        <v>102</v>
      </c>
      <c r="B14" s="16" t="s">
        <v>23</v>
      </c>
      <c r="C14" s="17" t="s">
        <v>27</v>
      </c>
      <c r="D14" s="152">
        <v>3.9602914774527403E-2</v>
      </c>
      <c r="E14" s="18">
        <v>82.86</v>
      </c>
      <c r="F14" s="152">
        <v>0.17781032588795312</v>
      </c>
      <c r="G14" s="172">
        <v>46590.462496809872</v>
      </c>
      <c r="H14" s="155">
        <v>5.4795083523277501</v>
      </c>
      <c r="I14" s="155">
        <v>6.622234671384394</v>
      </c>
      <c r="J14" s="152">
        <v>2.973646256719549E-2</v>
      </c>
      <c r="K14" s="174">
        <v>90768.84</v>
      </c>
      <c r="L14" s="152">
        <v>4.1078341141702238E-2</v>
      </c>
      <c r="M14" s="229">
        <v>237</v>
      </c>
      <c r="N14" s="152">
        <v>3.5000000000000003E-2</v>
      </c>
      <c r="O14" s="152">
        <v>3.6999999999999998E-2</v>
      </c>
      <c r="P14" s="23">
        <f t="shared" si="1"/>
        <v>3.9273772537622145E-3</v>
      </c>
      <c r="Q14" s="23">
        <f t="shared" si="2"/>
        <v>0.99219989212015891</v>
      </c>
      <c r="R14" s="23">
        <f t="shared" si="3"/>
        <v>7.812597575749286E-3</v>
      </c>
      <c r="S14" s="23">
        <f t="shared" si="15"/>
        <v>3.6343765734794366E-3</v>
      </c>
      <c r="T14" s="23">
        <f t="shared" si="13"/>
        <v>0.9911890055905801</v>
      </c>
      <c r="U14" s="95">
        <f t="shared" si="11"/>
        <v>7.8046378392959076E-3</v>
      </c>
      <c r="V14" s="23">
        <f t="shared" si="12"/>
        <v>5.1580992367185607E-3</v>
      </c>
      <c r="W14" s="23">
        <f t="shared" si="4"/>
        <v>5.1771389002206675E-3</v>
      </c>
      <c r="X14" s="23">
        <f t="shared" si="5"/>
        <v>6.9682688896602011E-3</v>
      </c>
      <c r="Y14" s="23">
        <f t="shared" si="6"/>
        <v>0.99308791626682025</v>
      </c>
      <c r="Z14" s="95">
        <f t="shared" si="7"/>
        <v>7.8195898918647262E-3</v>
      </c>
      <c r="AA14" s="23">
        <f t="shared" si="16"/>
        <v>6.3051756107118332E-3</v>
      </c>
      <c r="AB14" s="23">
        <f t="shared" si="8"/>
        <v>2.4025546150337066E-3</v>
      </c>
      <c r="AC14" s="23">
        <f t="shared" si="9"/>
        <v>5.3631627336806599E-3</v>
      </c>
      <c r="AD14" s="23">
        <f t="shared" si="14"/>
        <v>5.6722367009044835E-3</v>
      </c>
      <c r="AE14" s="27">
        <f>('Modelo AHP'!$U$37*aux!P14)+('Modelo AHP'!$U$38*aux!R14)+('Modelo AHP'!$U$39*aux!S14)</f>
        <v>4.1400988777912547E-3</v>
      </c>
      <c r="AF14" s="28">
        <f>aux!U14</f>
        <v>7.8046378392959076E-3</v>
      </c>
      <c r="AG14" s="27">
        <f>('Modelo AHP'!$U$47*aux!V14)+('Modelo AHP'!$U$48*aux!W14)+('Modelo AHP'!$U$49*aux!X14)</f>
        <v>5.8677492275370528E-3</v>
      </c>
      <c r="AH14" s="28">
        <f t="shared" si="10"/>
        <v>7.8195898918647262E-3</v>
      </c>
      <c r="AI14" s="27">
        <f>('Modelo AHP'!$U$56*aux!AA14)+('Modelo AHP'!$U$57*aux!AB14)+('Modelo AHP'!$U$58*aux!AC14)+('Modelo AHP'!$U$59*aux!AD14)</f>
        <v>4.0950454588506366E-3</v>
      </c>
      <c r="AJ14" s="29">
        <f>('Modelo AHP'!$U$23*aux!AE14)+('Modelo AHP'!$U$24*aux!AF14)+('Modelo AHP'!$U$25*aux!AG14)+('Modelo AHP'!$U$26*aux!AH14)+('Modelo AHP'!$U$27*aux!AI14)</f>
        <v>6.1850331930184453E-3</v>
      </c>
    </row>
    <row r="15" spans="1:36">
      <c r="A15" s="1">
        <f t="shared" si="0"/>
        <v>82</v>
      </c>
      <c r="B15" s="16" t="s">
        <v>23</v>
      </c>
      <c r="C15" s="17" t="s">
        <v>28</v>
      </c>
      <c r="D15" s="152">
        <v>7.3066060228148044E-2</v>
      </c>
      <c r="E15" s="18">
        <v>83.46</v>
      </c>
      <c r="F15" s="152">
        <v>0.30055492851768245</v>
      </c>
      <c r="G15" s="172">
        <v>37964.113335145412</v>
      </c>
      <c r="H15" s="155">
        <v>7.2090824739754877</v>
      </c>
      <c r="I15" s="155">
        <v>8.3873277763455647</v>
      </c>
      <c r="J15" s="152">
        <v>2.973646256719549E-2</v>
      </c>
      <c r="K15" s="174">
        <v>83964.95</v>
      </c>
      <c r="L15" s="152">
        <v>4.1078341141702238E-2</v>
      </c>
      <c r="M15" s="229">
        <v>237</v>
      </c>
      <c r="N15" s="152">
        <v>3.5000000000000003E-2</v>
      </c>
      <c r="O15" s="152">
        <v>3.6999999999999998E-2</v>
      </c>
      <c r="P15" s="23">
        <f t="shared" ref="P15:P20" si="17">D15/$P$1</f>
        <v>7.2458803751137028E-3</v>
      </c>
      <c r="Q15" s="23">
        <f t="shared" si="2"/>
        <v>0.9921434105279805</v>
      </c>
      <c r="R15" s="23">
        <f t="shared" si="3"/>
        <v>7.8121528388029986E-3</v>
      </c>
      <c r="S15" s="23">
        <f t="shared" si="15"/>
        <v>6.1432303539940732E-3</v>
      </c>
      <c r="T15" s="23">
        <f t="shared" si="13"/>
        <v>0.99282038485070945</v>
      </c>
      <c r="U15" s="95">
        <f t="shared" si="11"/>
        <v>7.8174833452811787E-3</v>
      </c>
      <c r="V15" s="23">
        <f t="shared" si="12"/>
        <v>6.7862224884934225E-3</v>
      </c>
      <c r="W15" s="23">
        <f t="shared" si="4"/>
        <v>6.5570555944587791E-3</v>
      </c>
      <c r="X15" s="23">
        <f t="shared" si="5"/>
        <v>6.9682688896602011E-3</v>
      </c>
      <c r="Y15" s="23">
        <f t="shared" si="6"/>
        <v>0.99360603523133872</v>
      </c>
      <c r="Z15" s="95">
        <f t="shared" si="7"/>
        <v>7.8236695687506977E-3</v>
      </c>
      <c r="AA15" s="23">
        <f t="shared" si="16"/>
        <v>6.3051756107118332E-3</v>
      </c>
      <c r="AB15" s="23">
        <f t="shared" si="8"/>
        <v>2.4025546150337066E-3</v>
      </c>
      <c r="AC15" s="23">
        <f t="shared" si="9"/>
        <v>5.3631627336806599E-3</v>
      </c>
      <c r="AD15" s="23">
        <f t="shared" si="14"/>
        <v>5.6722367009044835E-3</v>
      </c>
      <c r="AE15" s="27">
        <f>('Modelo AHP'!$U$37*aux!P15)+('Modelo AHP'!$U$38*aux!R15)+('Modelo AHP'!$U$39*aux!S15)</f>
        <v>6.6409176088108547E-3</v>
      </c>
      <c r="AF15" s="28">
        <f>aux!U15</f>
        <v>7.8174833452811787E-3</v>
      </c>
      <c r="AG15" s="27">
        <f>('Modelo AHP'!$U$47*aux!V15)+('Modelo AHP'!$U$48*aux!W15)+('Modelo AHP'!$U$49*aux!X15)</f>
        <v>6.7551227142585435E-3</v>
      </c>
      <c r="AH15" s="28">
        <f t="shared" si="10"/>
        <v>7.8236695687506977E-3</v>
      </c>
      <c r="AI15" s="27">
        <f>('Modelo AHP'!$U$56*aux!AA15)+('Modelo AHP'!$U$57*aux!AB15)+('Modelo AHP'!$U$58*aux!AC15)+('Modelo AHP'!$U$59*aux!AD15)</f>
        <v>4.0950454588506366E-3</v>
      </c>
      <c r="AJ15" s="29">
        <f>('Modelo AHP'!$U$23*aux!AE15)+('Modelo AHP'!$U$24*aux!AF15)+('Modelo AHP'!$U$25*aux!AG15)+('Modelo AHP'!$U$26*aux!AH15)+('Modelo AHP'!$U$27*aux!AI15)</f>
        <v>6.9100713405603337E-3</v>
      </c>
    </row>
    <row r="16" spans="1:36">
      <c r="A16" s="1">
        <f t="shared" si="0"/>
        <v>70</v>
      </c>
      <c r="B16" s="16" t="s">
        <v>23</v>
      </c>
      <c r="C16" s="17" t="s">
        <v>29</v>
      </c>
      <c r="D16" s="152">
        <v>9.7537138389366687E-2</v>
      </c>
      <c r="E16" s="18">
        <v>83.27</v>
      </c>
      <c r="F16" s="152">
        <v>0.33986158843745584</v>
      </c>
      <c r="G16" s="172">
        <v>32217.595541852526</v>
      </c>
      <c r="H16" s="155">
        <v>8.3189485800888843</v>
      </c>
      <c r="I16" s="155">
        <v>10.310709461624306</v>
      </c>
      <c r="J16" s="152">
        <v>2.973646256719549E-2</v>
      </c>
      <c r="K16" s="174">
        <v>82777.16</v>
      </c>
      <c r="L16" s="152">
        <v>4.1078341141702238E-2</v>
      </c>
      <c r="M16" s="229">
        <v>237</v>
      </c>
      <c r="N16" s="152">
        <v>3.5000000000000003E-2</v>
      </c>
      <c r="O16" s="152">
        <v>3.6999999999999998E-2</v>
      </c>
      <c r="P16" s="23">
        <f t="shared" si="17"/>
        <v>9.6726501291224017E-3</v>
      </c>
      <c r="Q16" s="23">
        <f t="shared" si="2"/>
        <v>0.99216129636550365</v>
      </c>
      <c r="R16" s="23">
        <f t="shared" si="3"/>
        <v>7.8122936721693225E-3</v>
      </c>
      <c r="S16" s="23">
        <f t="shared" si="15"/>
        <v>6.9466437850237619E-3</v>
      </c>
      <c r="T16" s="23">
        <f t="shared" si="13"/>
        <v>0.99390714238512545</v>
      </c>
      <c r="U16" s="95">
        <f t="shared" si="11"/>
        <v>7.8260404912214622E-3</v>
      </c>
      <c r="V16" s="23">
        <f t="shared" si="12"/>
        <v>7.8309876657143597E-3</v>
      </c>
      <c r="W16" s="23">
        <f t="shared" si="4"/>
        <v>8.0607193329029648E-3</v>
      </c>
      <c r="X16" s="23">
        <f t="shared" si="5"/>
        <v>6.9682688896602011E-3</v>
      </c>
      <c r="Y16" s="23">
        <f t="shared" si="6"/>
        <v>0.99369648591835236</v>
      </c>
      <c r="Z16" s="95">
        <f t="shared" si="7"/>
        <v>7.8243817788846634E-3</v>
      </c>
      <c r="AA16" s="23">
        <f t="shared" si="16"/>
        <v>6.3051756107118332E-3</v>
      </c>
      <c r="AB16" s="23">
        <f t="shared" si="8"/>
        <v>2.4025546150337066E-3</v>
      </c>
      <c r="AC16" s="23">
        <f t="shared" si="9"/>
        <v>5.3631627336806599E-3</v>
      </c>
      <c r="AD16" s="23">
        <f t="shared" si="14"/>
        <v>5.6722367009044835E-3</v>
      </c>
      <c r="AE16" s="27">
        <f>('Modelo AHP'!$U$37*aux!P16)+('Modelo AHP'!$U$38*aux!R16)+('Modelo AHP'!$U$39*aux!S16)</f>
        <v>7.8510106769679108E-3</v>
      </c>
      <c r="AF16" s="28">
        <f>aux!U16</f>
        <v>7.8260404912214622E-3</v>
      </c>
      <c r="AG16" s="27">
        <f>('Modelo AHP'!$U$47*aux!V16)+('Modelo AHP'!$U$48*aux!W16)+('Modelo AHP'!$U$49*aux!X16)</f>
        <v>7.5986651303540133E-3</v>
      </c>
      <c r="AH16" s="28">
        <f t="shared" si="10"/>
        <v>7.8243817788846634E-3</v>
      </c>
      <c r="AI16" s="27">
        <f>('Modelo AHP'!$U$56*aux!AA16)+('Modelo AHP'!$U$57*aux!AB16)+('Modelo AHP'!$U$58*aux!AC16)+('Modelo AHP'!$U$59*aux!AD16)</f>
        <v>4.0950454588506366E-3</v>
      </c>
      <c r="AJ16" s="29">
        <f>('Modelo AHP'!$U$23*aux!AE16)+('Modelo AHP'!$U$24*aux!AF16)+('Modelo AHP'!$U$25*aux!AG16)+('Modelo AHP'!$U$26*aux!AH16)+('Modelo AHP'!$U$27*aux!AI16)</f>
        <v>7.4030920214593404E-3</v>
      </c>
    </row>
    <row r="17" spans="1:36">
      <c r="A17" s="1">
        <f t="shared" si="0"/>
        <v>83</v>
      </c>
      <c r="B17" s="16" t="s">
        <v>23</v>
      </c>
      <c r="C17" s="17" t="s">
        <v>30</v>
      </c>
      <c r="D17" s="152">
        <v>1.9837691614066726E-2</v>
      </c>
      <c r="E17" s="18">
        <v>78.849999999999994</v>
      </c>
      <c r="F17" s="152">
        <v>0.29450261780104714</v>
      </c>
      <c r="G17" s="172">
        <v>36648.570484261501</v>
      </c>
      <c r="H17" s="155">
        <v>8.6575106148841758</v>
      </c>
      <c r="I17" s="155">
        <v>9.0367900077075785</v>
      </c>
      <c r="J17" s="152">
        <v>2.973646256719549E-2</v>
      </c>
      <c r="K17" s="174">
        <v>155483.47</v>
      </c>
      <c r="L17" s="152">
        <v>4.1078341141702238E-2</v>
      </c>
      <c r="M17" s="229">
        <v>237</v>
      </c>
      <c r="N17" s="152">
        <v>3.5000000000000003E-2</v>
      </c>
      <c r="O17" s="152">
        <v>3.6999999999999998E-2</v>
      </c>
      <c r="P17" s="23">
        <f t="shared" si="17"/>
        <v>1.967281935074811E-3</v>
      </c>
      <c r="Q17" s="23">
        <f t="shared" si="2"/>
        <v>0.99257737742788477</v>
      </c>
      <c r="R17" s="23">
        <f t="shared" si="3"/>
        <v>7.8155699010069701E-3</v>
      </c>
      <c r="S17" s="23">
        <f t="shared" si="15"/>
        <v>6.0195233860544329E-3</v>
      </c>
      <c r="T17" s="23">
        <f t="shared" si="13"/>
        <v>0.99306917484083423</v>
      </c>
      <c r="U17" s="95">
        <f t="shared" si="11"/>
        <v>7.8194423215813737E-3</v>
      </c>
      <c r="V17" s="23">
        <f t="shared" si="12"/>
        <v>8.1496908158824981E-3</v>
      </c>
      <c r="W17" s="23">
        <f t="shared" si="4"/>
        <v>7.0647929896220174E-3</v>
      </c>
      <c r="X17" s="23">
        <f t="shared" si="5"/>
        <v>6.9682688896602011E-3</v>
      </c>
      <c r="Y17" s="23">
        <f t="shared" si="6"/>
        <v>0.9881598711213524</v>
      </c>
      <c r="Z17" s="95">
        <f t="shared" si="7"/>
        <v>7.7807863867823011E-3</v>
      </c>
      <c r="AA17" s="23">
        <f t="shared" si="16"/>
        <v>6.3051756107118332E-3</v>
      </c>
      <c r="AB17" s="23">
        <f t="shared" si="8"/>
        <v>2.4025546150337066E-3</v>
      </c>
      <c r="AC17" s="23">
        <f t="shared" si="9"/>
        <v>5.3631627336806599E-3</v>
      </c>
      <c r="AD17" s="23">
        <f t="shared" si="14"/>
        <v>5.6722367009044835E-3</v>
      </c>
      <c r="AE17" s="27">
        <f>('Modelo AHP'!$U$37*aux!P17)+('Modelo AHP'!$U$38*aux!R17)+('Modelo AHP'!$U$39*aux!S17)</f>
        <v>4.9834556022558003E-3</v>
      </c>
      <c r="AF17" s="28">
        <f>aux!U17</f>
        <v>7.8194423215813737E-3</v>
      </c>
      <c r="AG17" s="27">
        <f>('Modelo AHP'!$U$47*aux!V17)+('Modelo AHP'!$U$48*aux!W17)+('Modelo AHP'!$U$49*aux!X17)</f>
        <v>7.2109669270805912E-3</v>
      </c>
      <c r="AH17" s="28">
        <f t="shared" si="10"/>
        <v>7.7807863867823011E-3</v>
      </c>
      <c r="AI17" s="27">
        <f>('Modelo AHP'!$U$56*aux!AA17)+('Modelo AHP'!$U$57*aux!AB17)+('Modelo AHP'!$U$58*aux!AC17)+('Modelo AHP'!$U$59*aux!AD17)</f>
        <v>4.0950454588506366E-3</v>
      </c>
      <c r="AJ17" s="29">
        <f>('Modelo AHP'!$U$23*aux!AE17)+('Modelo AHP'!$U$24*aux!AF17)+('Modelo AHP'!$U$25*aux!AG17)+('Modelo AHP'!$U$26*aux!AH17)+('Modelo AHP'!$U$27*aux!AI17)</f>
        <v>6.7866488335217943E-3</v>
      </c>
    </row>
    <row r="18" spans="1:36">
      <c r="A18" s="1">
        <f t="shared" si="0"/>
        <v>104</v>
      </c>
      <c r="B18" s="16" t="s">
        <v>31</v>
      </c>
      <c r="C18" s="17" t="s">
        <v>32</v>
      </c>
      <c r="D18" s="152">
        <v>4.8499806714442893E-2</v>
      </c>
      <c r="E18" s="18">
        <v>84.16</v>
      </c>
      <c r="F18" s="152">
        <v>0.26617024383121624</v>
      </c>
      <c r="G18" s="172">
        <v>40850.648943569104</v>
      </c>
      <c r="H18" s="155">
        <v>6.5298641158302821</v>
      </c>
      <c r="I18" s="155">
        <v>7.7244045980638418</v>
      </c>
      <c r="J18" s="152">
        <v>2.1779624588049863E-2</v>
      </c>
      <c r="K18" s="174">
        <v>96829.93</v>
      </c>
      <c r="L18" s="152">
        <v>2.3277109993941385E-2</v>
      </c>
      <c r="M18" s="229">
        <v>121</v>
      </c>
      <c r="N18" s="152">
        <v>1.4999999999999999E-2</v>
      </c>
      <c r="O18" s="152">
        <v>2.4E-2</v>
      </c>
      <c r="P18" s="23">
        <f t="shared" si="17"/>
        <v>4.8096721866715169E-3</v>
      </c>
      <c r="Q18" s="23">
        <f t="shared" si="2"/>
        <v>0.99207751533710564</v>
      </c>
      <c r="R18" s="23">
        <f t="shared" si="3"/>
        <v>7.8116339790323302E-3</v>
      </c>
      <c r="S18" s="23">
        <f t="shared" si="15"/>
        <v>5.4404202562851377E-3</v>
      </c>
      <c r="T18" s="23">
        <f t="shared" si="13"/>
        <v>0.99227449524701317</v>
      </c>
      <c r="U18" s="95">
        <f t="shared" si="11"/>
        <v>7.8131850019449878E-3</v>
      </c>
      <c r="V18" s="23">
        <f t="shared" si="12"/>
        <v>6.1468447433667616E-3</v>
      </c>
      <c r="W18" s="23">
        <f t="shared" si="4"/>
        <v>6.0387946833843683E-3</v>
      </c>
      <c r="X18" s="23">
        <f t="shared" si="5"/>
        <v>5.1037099689460359E-3</v>
      </c>
      <c r="Y18" s="23">
        <f t="shared" si="6"/>
        <v>0.99262636182154651</v>
      </c>
      <c r="Z18" s="95">
        <f t="shared" si="7"/>
        <v>7.8159556048940666E-3</v>
      </c>
      <c r="AA18" s="23">
        <f t="shared" si="16"/>
        <v>3.5728381950813621E-3</v>
      </c>
      <c r="AB18" s="23">
        <f t="shared" si="8"/>
        <v>1.2266207106290232E-3</v>
      </c>
      <c r="AC18" s="23">
        <f t="shared" si="9"/>
        <v>2.2984983144345682E-3</v>
      </c>
      <c r="AD18" s="23">
        <f t="shared" si="14"/>
        <v>3.6792886708569626E-3</v>
      </c>
      <c r="AE18" s="27">
        <f>('Modelo AHP'!$U$37*aux!P18)+('Modelo AHP'!$U$38*aux!R18)+('Modelo AHP'!$U$39*aux!S18)</f>
        <v>5.4883172076757702E-3</v>
      </c>
      <c r="AF18" s="28">
        <f>aux!U18</f>
        <v>7.8131850019449878E-3</v>
      </c>
      <c r="AG18" s="27">
        <f>('Modelo AHP'!$U$47*aux!V18)+('Modelo AHP'!$U$48*aux!W18)+('Modelo AHP'!$U$49*aux!X18)</f>
        <v>5.6948520281394129E-3</v>
      </c>
      <c r="AH18" s="28">
        <f t="shared" si="10"/>
        <v>7.8159556048940666E-3</v>
      </c>
      <c r="AI18" s="27">
        <f>('Modelo AHP'!$U$56*aux!AA18)+('Modelo AHP'!$U$57*aux!AB18)+('Modelo AHP'!$U$58*aux!AC18)+('Modelo AHP'!$U$59*aux!AD18)</f>
        <v>2.1516694134452253E-3</v>
      </c>
      <c r="AJ18" s="29">
        <f>('Modelo AHP'!$U$23*aux!AE18)+('Modelo AHP'!$U$24*aux!AF18)+('Modelo AHP'!$U$25*aux!AG18)+('Modelo AHP'!$U$26*aux!AH18)+('Modelo AHP'!$U$27*aux!AI18)</f>
        <v>6.1714951088252049E-3</v>
      </c>
    </row>
    <row r="19" spans="1:36">
      <c r="A19" s="1">
        <f t="shared" si="0"/>
        <v>97</v>
      </c>
      <c r="B19" s="16" t="s">
        <v>31</v>
      </c>
      <c r="C19" s="17" t="s">
        <v>33</v>
      </c>
      <c r="D19" s="152">
        <v>3.9616507796572817E-2</v>
      </c>
      <c r="E19" s="18">
        <v>82.52</v>
      </c>
      <c r="F19" s="152">
        <v>0.27476038338658149</v>
      </c>
      <c r="G19" s="172">
        <v>44308.38117055456</v>
      </c>
      <c r="H19" s="155">
        <v>7.330617807455182</v>
      </c>
      <c r="I19" s="155">
        <v>8.6781327968779287</v>
      </c>
      <c r="J19" s="152">
        <v>2.1779624588049863E-2</v>
      </c>
      <c r="K19" s="174">
        <v>91164.18</v>
      </c>
      <c r="L19" s="152">
        <v>2.3277109993941385E-2</v>
      </c>
      <c r="M19" s="229">
        <v>121</v>
      </c>
      <c r="N19" s="152">
        <v>1.4999999999999999E-2</v>
      </c>
      <c r="O19" s="152">
        <v>2.4E-2</v>
      </c>
      <c r="P19" s="23">
        <f t="shared" si="17"/>
        <v>3.9287252587233389E-3</v>
      </c>
      <c r="Q19" s="23">
        <f t="shared" si="2"/>
        <v>0.99223189835572667</v>
      </c>
      <c r="R19" s="23">
        <f t="shared" si="3"/>
        <v>7.8128495933521818E-3</v>
      </c>
      <c r="S19" s="23">
        <f t="shared" si="15"/>
        <v>5.6159994967315656E-3</v>
      </c>
      <c r="T19" s="23">
        <f t="shared" si="13"/>
        <v>0.99162058331550296</v>
      </c>
      <c r="U19" s="95">
        <f t="shared" si="11"/>
        <v>7.8080360890984499E-3</v>
      </c>
      <c r="V19" s="23">
        <f t="shared" si="12"/>
        <v>6.9006289772780664E-3</v>
      </c>
      <c r="W19" s="23">
        <f t="shared" si="4"/>
        <v>6.7844015069621838E-3</v>
      </c>
      <c r="X19" s="23">
        <f t="shared" si="5"/>
        <v>5.1037099689460359E-3</v>
      </c>
      <c r="Y19" s="23">
        <f t="shared" si="6"/>
        <v>0.99305781096655343</v>
      </c>
      <c r="Z19" s="95">
        <f t="shared" si="7"/>
        <v>7.8193528422563253E-3</v>
      </c>
      <c r="AA19" s="23">
        <f t="shared" si="16"/>
        <v>3.5728381950813621E-3</v>
      </c>
      <c r="AB19" s="23">
        <f t="shared" si="8"/>
        <v>1.2266207106290232E-3</v>
      </c>
      <c r="AC19" s="23">
        <f t="shared" si="9"/>
        <v>2.2984983144345682E-3</v>
      </c>
      <c r="AD19" s="23">
        <f t="shared" si="14"/>
        <v>3.6792886708569626E-3</v>
      </c>
      <c r="AE19" s="27">
        <f>('Modelo AHP'!$U$37*aux!P19)+('Modelo AHP'!$U$38*aux!R19)+('Modelo AHP'!$U$39*aux!S19)</f>
        <v>5.3295022349911592E-3</v>
      </c>
      <c r="AF19" s="28">
        <f>aux!U19</f>
        <v>7.8080360890984499E-3</v>
      </c>
      <c r="AG19" s="27">
        <f>('Modelo AHP'!$U$47*aux!V19)+('Modelo AHP'!$U$48*aux!W19)+('Modelo AHP'!$U$49*aux!X19)</f>
        <v>6.1530159989828161E-3</v>
      </c>
      <c r="AH19" s="28">
        <f t="shared" si="10"/>
        <v>7.8193528422563253E-3</v>
      </c>
      <c r="AI19" s="27">
        <f>('Modelo AHP'!$U$56*aux!AA19)+('Modelo AHP'!$U$57*aux!AB19)+('Modelo AHP'!$U$58*aux!AC19)+('Modelo AHP'!$U$59*aux!AD19)</f>
        <v>2.1516694134452253E-3</v>
      </c>
      <c r="AJ19" s="29">
        <f>('Modelo AHP'!$U$23*aux!AE19)+('Modelo AHP'!$U$24*aux!AF19)+('Modelo AHP'!$U$25*aux!AG19)+('Modelo AHP'!$U$26*aux!AH19)+('Modelo AHP'!$U$27*aux!AI19)</f>
        <v>6.3001518645067339E-3</v>
      </c>
    </row>
    <row r="20" spans="1:36">
      <c r="A20" s="1">
        <f t="shared" si="0"/>
        <v>119</v>
      </c>
      <c r="B20" s="16" t="s">
        <v>31</v>
      </c>
      <c r="C20" s="17" t="s">
        <v>34</v>
      </c>
      <c r="D20" s="152">
        <v>1.8995812286836767E-2</v>
      </c>
      <c r="E20" s="18">
        <v>85.36</v>
      </c>
      <c r="F20" s="152">
        <v>0.21211631663974151</v>
      </c>
      <c r="G20" s="172">
        <v>57297.08060389306</v>
      </c>
      <c r="H20" s="155">
        <v>5.7779961999774834</v>
      </c>
      <c r="I20" s="155">
        <v>6.5443368228717516</v>
      </c>
      <c r="J20" s="152">
        <v>2.1779624588049863E-2</v>
      </c>
      <c r="K20" s="174">
        <v>127300.47</v>
      </c>
      <c r="L20" s="152">
        <v>2.3277109993941385E-2</v>
      </c>
      <c r="M20" s="229">
        <v>121</v>
      </c>
      <c r="N20" s="152">
        <v>1.4999999999999999E-2</v>
      </c>
      <c r="O20" s="152">
        <v>2.4E-2</v>
      </c>
      <c r="P20" s="23">
        <f t="shared" si="17"/>
        <v>1.8837936933885639E-3</v>
      </c>
      <c r="Q20" s="23">
        <f t="shared" si="2"/>
        <v>0.99196455215274881</v>
      </c>
      <c r="R20" s="23">
        <f t="shared" si="3"/>
        <v>7.810744505139757E-3</v>
      </c>
      <c r="S20" s="23">
        <f t="shared" si="15"/>
        <v>4.3355781965891621E-3</v>
      </c>
      <c r="T20" s="23">
        <f t="shared" si="13"/>
        <v>0.98916421452327186</v>
      </c>
      <c r="U20" s="95">
        <f t="shared" si="11"/>
        <v>7.7886946025454498E-3</v>
      </c>
      <c r="V20" s="23">
        <f t="shared" si="12"/>
        <v>5.4390788137417085E-3</v>
      </c>
      <c r="W20" s="23">
        <f t="shared" si="4"/>
        <v>5.116239822825999E-3</v>
      </c>
      <c r="X20" s="23">
        <f t="shared" si="5"/>
        <v>5.1037099689460359E-3</v>
      </c>
      <c r="Y20" s="23">
        <f t="shared" si="6"/>
        <v>0.9903060179251697</v>
      </c>
      <c r="Z20" s="95">
        <f t="shared" si="7"/>
        <v>7.7976851805131465E-3</v>
      </c>
      <c r="AA20" s="23">
        <f t="shared" si="16"/>
        <v>3.5728381950813621E-3</v>
      </c>
      <c r="AB20" s="23">
        <f t="shared" si="8"/>
        <v>1.2266207106290232E-3</v>
      </c>
      <c r="AC20" s="23">
        <f t="shared" si="9"/>
        <v>2.2984983144345682E-3</v>
      </c>
      <c r="AD20" s="23">
        <f t="shared" si="14"/>
        <v>3.6792886708569626E-3</v>
      </c>
      <c r="AE20" s="27">
        <f>('Modelo AHP'!$U$37*aux!P20)+('Modelo AHP'!$U$38*aux!R20)+('Modelo AHP'!$U$39*aux!S20)</f>
        <v>3.9475594764840421E-3</v>
      </c>
      <c r="AF20" s="28">
        <f>aux!U20</f>
        <v>7.7886946025454498E-3</v>
      </c>
      <c r="AG20" s="27">
        <f>('Modelo AHP'!$U$47*aux!V20)+('Modelo AHP'!$U$48*aux!W20)+('Modelo AHP'!$U$49*aux!X20)</f>
        <v>5.1660104372982119E-3</v>
      </c>
      <c r="AH20" s="28">
        <f t="shared" si="10"/>
        <v>7.7976851805131465E-3</v>
      </c>
      <c r="AI20" s="27">
        <f>('Modelo AHP'!$U$56*aux!AA20)+('Modelo AHP'!$U$57*aux!AB20)+('Modelo AHP'!$U$58*aux!AC20)+('Modelo AHP'!$U$59*aux!AD20)</f>
        <v>2.1516694134452253E-3</v>
      </c>
      <c r="AJ20" s="29">
        <f>('Modelo AHP'!$U$23*aux!AE20)+('Modelo AHP'!$U$24*aux!AF20)+('Modelo AHP'!$U$25*aux!AG20)+('Modelo AHP'!$U$26*aux!AH20)+('Modelo AHP'!$U$27*aux!AI20)</f>
        <v>5.7243729406449137E-3</v>
      </c>
    </row>
    <row r="21" spans="1:36">
      <c r="A21" s="1">
        <f t="shared" si="0"/>
        <v>106</v>
      </c>
      <c r="B21" s="16" t="s">
        <v>31</v>
      </c>
      <c r="C21" s="17" t="s">
        <v>35</v>
      </c>
      <c r="D21" s="152">
        <v>4.853140956574694E-2</v>
      </c>
      <c r="E21" s="18">
        <v>82.81</v>
      </c>
      <c r="F21" s="152">
        <v>0.24473699472249608</v>
      </c>
      <c r="G21" s="172">
        <v>44355.760016494401</v>
      </c>
      <c r="H21" s="155">
        <v>6.2155319507727977</v>
      </c>
      <c r="I21" s="155">
        <v>7.9372448986850346</v>
      </c>
      <c r="J21" s="152">
        <v>2.1779624588049863E-2</v>
      </c>
      <c r="K21" s="174">
        <v>164635.13</v>
      </c>
      <c r="L21" s="152">
        <v>2.3277109993941385E-2</v>
      </c>
      <c r="M21" s="229">
        <v>121</v>
      </c>
      <c r="N21" s="152">
        <v>1.4999999999999999E-2</v>
      </c>
      <c r="O21" s="152">
        <v>2.4E-2</v>
      </c>
      <c r="P21" s="23">
        <f t="shared" si="1"/>
        <v>4.8128062064797094E-3</v>
      </c>
      <c r="Q21" s="23">
        <f t="shared" si="2"/>
        <v>0.99220459891950719</v>
      </c>
      <c r="R21" s="23">
        <f t="shared" si="3"/>
        <v>7.8126346371614769E-3</v>
      </c>
      <c r="S21" s="23">
        <f t="shared" si="15"/>
        <v>5.0023326589238469E-3</v>
      </c>
      <c r="T21" s="23">
        <f t="shared" si="13"/>
        <v>0.99161162322529717</v>
      </c>
      <c r="U21" s="95">
        <f t="shared" si="11"/>
        <v>7.8079655372070662E-3</v>
      </c>
      <c r="V21" s="23">
        <f t="shared" si="12"/>
        <v>5.8509502221055004E-3</v>
      </c>
      <c r="W21" s="23">
        <f t="shared" si="4"/>
        <v>6.205189239687563E-3</v>
      </c>
      <c r="X21" s="23">
        <f t="shared" si="5"/>
        <v>5.1037099689460359E-3</v>
      </c>
      <c r="Y21" s="23">
        <f t="shared" si="6"/>
        <v>0.98746296852551019</v>
      </c>
      <c r="Z21" s="95">
        <f t="shared" si="7"/>
        <v>7.775298964767796E-3</v>
      </c>
      <c r="AA21" s="23">
        <f t="shared" si="16"/>
        <v>3.5728381950813621E-3</v>
      </c>
      <c r="AB21" s="23">
        <f t="shared" si="8"/>
        <v>1.2266207106290232E-3</v>
      </c>
      <c r="AC21" s="23">
        <f t="shared" si="9"/>
        <v>2.2984983144345682E-3</v>
      </c>
      <c r="AD21" s="23">
        <f t="shared" si="14"/>
        <v>3.6792886708569626E-3</v>
      </c>
      <c r="AE21" s="27">
        <f>('Modelo AHP'!$U$37*aux!P21)+('Modelo AHP'!$U$38*aux!R21)+('Modelo AHP'!$U$39*aux!S21)</f>
        <v>5.2265049210143688E-3</v>
      </c>
      <c r="AF21" s="28">
        <f>aux!U21</f>
        <v>7.8079655372070662E-3</v>
      </c>
      <c r="AG21" s="27">
        <f>('Modelo AHP'!$U$47*aux!V21)+('Modelo AHP'!$U$48*aux!W21)+('Modelo AHP'!$U$49*aux!X21)</f>
        <v>5.7185709030746594E-3</v>
      </c>
      <c r="AH21" s="28">
        <f t="shared" si="10"/>
        <v>7.775298964767796E-3</v>
      </c>
      <c r="AI21" s="27">
        <f>('Modelo AHP'!$U$56*aux!AA21)+('Modelo AHP'!$U$57*aux!AB21)+('Modelo AHP'!$U$58*aux!AC21)+('Modelo AHP'!$U$59*aux!AD21)</f>
        <v>2.1516694134452253E-3</v>
      </c>
      <c r="AJ21" s="29">
        <f>('Modelo AHP'!$U$23*aux!AE21)+('Modelo AHP'!$U$24*aux!AF21)+('Modelo AHP'!$U$25*aux!AG21)+('Modelo AHP'!$U$26*aux!AH21)+('Modelo AHP'!$U$27*aux!AI21)</f>
        <v>6.1311686172787995E-3</v>
      </c>
    </row>
    <row r="22" spans="1:36">
      <c r="A22" s="1">
        <f t="shared" si="0"/>
        <v>121</v>
      </c>
      <c r="B22" s="16" t="s">
        <v>31</v>
      </c>
      <c r="C22" s="17" t="s">
        <v>36</v>
      </c>
      <c r="D22" s="152">
        <v>3.5162342265702543E-2</v>
      </c>
      <c r="E22" s="18">
        <v>84.89</v>
      </c>
      <c r="F22" s="152">
        <v>0.19944694089180781</v>
      </c>
      <c r="G22" s="172">
        <v>68950.350301470578</v>
      </c>
      <c r="H22" s="155">
        <v>4.6264065240309735</v>
      </c>
      <c r="I22" s="155">
        <v>5.4366915176405479</v>
      </c>
      <c r="J22" s="152">
        <v>2.1779624588049863E-2</v>
      </c>
      <c r="K22" s="174">
        <v>321291.98</v>
      </c>
      <c r="L22" s="152">
        <v>2.3277109993941385E-2</v>
      </c>
      <c r="M22" s="229">
        <v>121</v>
      </c>
      <c r="N22" s="152">
        <v>1.4999999999999999E-2</v>
      </c>
      <c r="O22" s="152">
        <v>2.4E-2</v>
      </c>
      <c r="P22" s="23">
        <f t="shared" si="1"/>
        <v>3.4870105897393468E-3</v>
      </c>
      <c r="Q22" s="23">
        <f t="shared" si="2"/>
        <v>0.99200879606662196</v>
      </c>
      <c r="R22" s="23">
        <f t="shared" si="3"/>
        <v>7.8110928824143486E-3</v>
      </c>
      <c r="S22" s="23">
        <f t="shared" si="15"/>
        <v>4.0766208936937488E-3</v>
      </c>
      <c r="T22" s="23">
        <f t="shared" si="13"/>
        <v>0.98696039664608615</v>
      </c>
      <c r="U22" s="95">
        <f t="shared" si="11"/>
        <v>7.7713417058746957E-3</v>
      </c>
      <c r="V22" s="23">
        <f t="shared" si="12"/>
        <v>4.355037427804357E-3</v>
      </c>
      <c r="W22" s="23">
        <f t="shared" si="4"/>
        <v>4.2503034913730295E-3</v>
      </c>
      <c r="X22" s="23">
        <f t="shared" si="5"/>
        <v>5.1037099689460359E-3</v>
      </c>
      <c r="Y22" s="23">
        <f t="shared" si="6"/>
        <v>0.97553348628715408</v>
      </c>
      <c r="Z22" s="95">
        <f t="shared" si="7"/>
        <v>7.681366033757118E-3</v>
      </c>
      <c r="AA22" s="23">
        <f t="shared" si="16"/>
        <v>3.5728381950813621E-3</v>
      </c>
      <c r="AB22" s="23">
        <f t="shared" si="8"/>
        <v>1.2266207106290232E-3</v>
      </c>
      <c r="AC22" s="23">
        <f t="shared" si="9"/>
        <v>2.2984983144345682E-3</v>
      </c>
      <c r="AD22" s="23">
        <f t="shared" si="14"/>
        <v>3.6792886708569626E-3</v>
      </c>
      <c r="AE22" s="27">
        <f>('Modelo AHP'!$U$37*aux!P22)+('Modelo AHP'!$U$38*aux!R22)+('Modelo AHP'!$U$39*aux!S22)</f>
        <v>4.2731850013794882E-3</v>
      </c>
      <c r="AF22" s="28">
        <f>aux!U22</f>
        <v>7.7713417058746957E-3</v>
      </c>
      <c r="AG22" s="27">
        <f>('Modelo AHP'!$U$47*aux!V22)+('Modelo AHP'!$U$48*aux!W22)+('Modelo AHP'!$U$49*aux!X22)</f>
        <v>4.5986093907966694E-3</v>
      </c>
      <c r="AH22" s="28">
        <f t="shared" si="10"/>
        <v>7.681366033757118E-3</v>
      </c>
      <c r="AI22" s="27">
        <f>('Modelo AHP'!$U$56*aux!AA22)+('Modelo AHP'!$U$57*aux!AB22)+('Modelo AHP'!$U$58*aux!AC22)+('Modelo AHP'!$U$59*aux!AD22)</f>
        <v>2.1516694134452253E-3</v>
      </c>
      <c r="AJ22" s="29">
        <f>('Modelo AHP'!$U$23*aux!AE22)+('Modelo AHP'!$U$24*aux!AF22)+('Modelo AHP'!$U$25*aux!AG22)+('Modelo AHP'!$U$26*aux!AH22)+('Modelo AHP'!$U$27*aux!AI22)</f>
        <v>5.5704794601510654E-3</v>
      </c>
    </row>
    <row r="23" spans="1:36">
      <c r="A23" s="1">
        <f t="shared" si="0"/>
        <v>124</v>
      </c>
      <c r="B23" s="16" t="s">
        <v>31</v>
      </c>
      <c r="C23" s="17" t="s">
        <v>37</v>
      </c>
      <c r="D23" s="152">
        <v>2.3327841845140033E-2</v>
      </c>
      <c r="E23" s="18">
        <v>83.81</v>
      </c>
      <c r="F23" s="152">
        <v>0.16626609442060086</v>
      </c>
      <c r="G23" s="172">
        <v>69740.381224452882</v>
      </c>
      <c r="H23" s="155">
        <v>4.699024721806043</v>
      </c>
      <c r="I23" s="155">
        <v>6.1361781350221429</v>
      </c>
      <c r="J23" s="152">
        <v>2.1779624588049863E-2</v>
      </c>
      <c r="K23" s="174">
        <v>208146.55</v>
      </c>
      <c r="L23" s="152">
        <v>2.3277109993941385E-2</v>
      </c>
      <c r="M23" s="229">
        <v>121</v>
      </c>
      <c r="N23" s="152">
        <v>1.4999999999999999E-2</v>
      </c>
      <c r="O23" s="152">
        <v>2.4E-2</v>
      </c>
      <c r="P23" s="23">
        <f t="shared" si="1"/>
        <v>2.313396273066586E-3</v>
      </c>
      <c r="Q23" s="23">
        <f t="shared" si="2"/>
        <v>0.99211046293254312</v>
      </c>
      <c r="R23" s="23">
        <f t="shared" si="3"/>
        <v>7.8118934089176648E-3</v>
      </c>
      <c r="S23" s="23">
        <f t="shared" si="15"/>
        <v>3.3984167989598861E-3</v>
      </c>
      <c r="T23" s="23">
        <f t="shared" si="13"/>
        <v>0.98681098928516664</v>
      </c>
      <c r="U23" s="95">
        <f t="shared" si="11"/>
        <v>7.7701652699619442E-3</v>
      </c>
      <c r="V23" s="23">
        <f t="shared" si="12"/>
        <v>4.4233960918360201E-3</v>
      </c>
      <c r="W23" s="23">
        <f t="shared" si="4"/>
        <v>4.7971490135769379E-3</v>
      </c>
      <c r="X23" s="23">
        <f t="shared" si="5"/>
        <v>5.1037099689460359E-3</v>
      </c>
      <c r="Y23" s="23">
        <f t="shared" si="6"/>
        <v>0.98414955636347801</v>
      </c>
      <c r="Z23" s="95">
        <f t="shared" si="7"/>
        <v>7.7492091052242355E-3</v>
      </c>
      <c r="AA23" s="23">
        <f t="shared" si="16"/>
        <v>3.5728381950813621E-3</v>
      </c>
      <c r="AB23" s="23">
        <f t="shared" si="8"/>
        <v>1.2266207106290232E-3</v>
      </c>
      <c r="AC23" s="23">
        <f t="shared" si="9"/>
        <v>2.2984983144345682E-3</v>
      </c>
      <c r="AD23" s="23">
        <f t="shared" si="14"/>
        <v>3.6792886708569626E-3</v>
      </c>
      <c r="AE23" s="27">
        <f>('Modelo AHP'!$U$37*aux!P23)+('Modelo AHP'!$U$38*aux!R23)+('Modelo AHP'!$U$39*aux!S23)</f>
        <v>3.5142583021876739E-3</v>
      </c>
      <c r="AF23" s="28">
        <f>aux!U23</f>
        <v>7.7701652699619442E-3</v>
      </c>
      <c r="AG23" s="27">
        <f>('Modelo AHP'!$U$47*aux!V23)+('Modelo AHP'!$U$48*aux!W23)+('Modelo AHP'!$U$49*aux!X23)</f>
        <v>4.8526628936518381E-3</v>
      </c>
      <c r="AH23" s="28">
        <f t="shared" si="10"/>
        <v>7.7492091052242355E-3</v>
      </c>
      <c r="AI23" s="27">
        <f>('Modelo AHP'!$U$56*aux!AA23)+('Modelo AHP'!$U$57*aux!AB23)+('Modelo AHP'!$U$58*aux!AC23)+('Modelo AHP'!$U$59*aux!AD23)</f>
        <v>2.1516694134452253E-3</v>
      </c>
      <c r="AJ23" s="29">
        <f>('Modelo AHP'!$U$23*aux!AE23)+('Modelo AHP'!$U$24*aux!AF23)+('Modelo AHP'!$U$25*aux!AG23)+('Modelo AHP'!$U$26*aux!AH23)+('Modelo AHP'!$U$27*aux!AI23)</f>
        <v>5.5353616106623557E-3</v>
      </c>
    </row>
    <row r="24" spans="1:36">
      <c r="A24" s="1">
        <f t="shared" si="0"/>
        <v>122</v>
      </c>
      <c r="B24" s="16" t="s">
        <v>38</v>
      </c>
      <c r="C24" s="17" t="s">
        <v>39</v>
      </c>
      <c r="D24" s="152">
        <v>6.3491040350651021E-2</v>
      </c>
      <c r="E24" s="18">
        <v>84.12</v>
      </c>
      <c r="F24" s="152">
        <v>0.1546291808046534</v>
      </c>
      <c r="G24" s="172">
        <v>82755.035259852404</v>
      </c>
      <c r="H24" s="155">
        <v>3.9374704734672403</v>
      </c>
      <c r="I24" s="155">
        <v>5.1554598254044173</v>
      </c>
      <c r="J24" s="152">
        <v>2.055151426725306E-2</v>
      </c>
      <c r="K24" s="174">
        <v>264231.14</v>
      </c>
      <c r="L24" s="152">
        <v>3.346575957006951E-2</v>
      </c>
      <c r="M24" s="229">
        <v>111</v>
      </c>
      <c r="N24" s="152">
        <v>2.5999999999999999E-2</v>
      </c>
      <c r="O24" s="152">
        <v>2.9000000000000001E-2</v>
      </c>
      <c r="P24" s="23">
        <f t="shared" si="1"/>
        <v>6.2963362447056486E-3</v>
      </c>
      <c r="Q24" s="23">
        <f t="shared" si="2"/>
        <v>0.9920812807765842</v>
      </c>
      <c r="R24" s="23">
        <f t="shared" si="3"/>
        <v>7.8116636281620831E-3</v>
      </c>
      <c r="S24" s="23">
        <f t="shared" si="15"/>
        <v>3.1605626359791934E-3</v>
      </c>
      <c r="T24" s="23">
        <f t="shared" si="13"/>
        <v>0.98434971206658806</v>
      </c>
      <c r="U24" s="95">
        <f t="shared" si="11"/>
        <v>7.7507851343825845E-3</v>
      </c>
      <c r="V24" s="23">
        <f t="shared" si="12"/>
        <v>3.7065119966767472E-3</v>
      </c>
      <c r="W24" s="23">
        <f t="shared" si="4"/>
        <v>4.0304418274332071E-3</v>
      </c>
      <c r="X24" s="23">
        <f t="shared" si="5"/>
        <v>4.8159217721441827E-3</v>
      </c>
      <c r="Y24" s="23">
        <f t="shared" si="6"/>
        <v>0.97987869224071233</v>
      </c>
      <c r="Z24" s="95">
        <f t="shared" si="7"/>
        <v>7.7155802538638758E-3</v>
      </c>
      <c r="AA24" s="23">
        <f t="shared" si="16"/>
        <v>5.1367091554954765E-3</v>
      </c>
      <c r="AB24" s="23">
        <f t="shared" si="8"/>
        <v>1.1252470981803436E-3</v>
      </c>
      <c r="AC24" s="23">
        <f t="shared" si="9"/>
        <v>3.9840637450199185E-3</v>
      </c>
      <c r="AD24" s="23">
        <f t="shared" si="14"/>
        <v>4.4458071439521631E-3</v>
      </c>
      <c r="AE24" s="27">
        <f>('Modelo AHP'!$U$37*aux!P24)+('Modelo AHP'!$U$38*aux!R24)+('Modelo AHP'!$U$39*aux!S24)</f>
        <v>4.5664048178154183E-3</v>
      </c>
      <c r="AF24" s="28">
        <f>aux!U24</f>
        <v>7.7507851343825845E-3</v>
      </c>
      <c r="AG24" s="27">
        <f>('Modelo AHP'!$U$47*aux!V24)+('Modelo AHP'!$U$48*aux!W24)+('Modelo AHP'!$U$49*aux!X24)</f>
        <v>4.2799051016285672E-3</v>
      </c>
      <c r="AH24" s="28">
        <f t="shared" si="10"/>
        <v>7.7155802538638758E-3</v>
      </c>
      <c r="AI24" s="27">
        <f>('Modelo AHP'!$U$56*aux!AA24)+('Modelo AHP'!$U$57*aux!AB24)+('Modelo AHP'!$U$58*aux!AC24)+('Modelo AHP'!$U$59*aux!AD24)</f>
        <v>2.8199655656896078E-3</v>
      </c>
      <c r="AJ24" s="29">
        <f>('Modelo AHP'!$U$23*aux!AE24)+('Modelo AHP'!$U$24*aux!AF24)+('Modelo AHP'!$U$25*aux!AG24)+('Modelo AHP'!$U$26*aux!AH24)+('Modelo AHP'!$U$27*aux!AI24)</f>
        <v>5.5690083210714449E-3</v>
      </c>
    </row>
    <row r="25" spans="1:36">
      <c r="A25" s="1">
        <f t="shared" si="0"/>
        <v>105</v>
      </c>
      <c r="B25" s="16" t="s">
        <v>38</v>
      </c>
      <c r="C25" s="17" t="s">
        <v>40</v>
      </c>
      <c r="D25" s="152">
        <v>6.1455949168175455E-2</v>
      </c>
      <c r="E25" s="18">
        <v>83.79</v>
      </c>
      <c r="F25" s="152">
        <v>0.21093487747566297</v>
      </c>
      <c r="G25" s="172">
        <v>47231.669892524114</v>
      </c>
      <c r="H25" s="155">
        <v>6.0395867491155064</v>
      </c>
      <c r="I25" s="155">
        <v>8.083875722459549</v>
      </c>
      <c r="J25" s="152">
        <v>2.055151426725306E-2</v>
      </c>
      <c r="K25" s="174">
        <v>160773.85999999999</v>
      </c>
      <c r="L25" s="152">
        <v>3.346575957006951E-2</v>
      </c>
      <c r="M25" s="229">
        <v>111</v>
      </c>
      <c r="N25" s="152">
        <v>2.5999999999999999E-2</v>
      </c>
      <c r="O25" s="152">
        <v>2.9000000000000001E-2</v>
      </c>
      <c r="P25" s="23">
        <f t="shared" si="1"/>
        <v>6.0945185031355915E-3</v>
      </c>
      <c r="Q25" s="23">
        <f t="shared" si="2"/>
        <v>0.99211234565228235</v>
      </c>
      <c r="R25" s="23">
        <f t="shared" si="3"/>
        <v>7.8119082334825408E-3</v>
      </c>
      <c r="S25" s="23">
        <f t="shared" si="15"/>
        <v>4.3114300218446656E-3</v>
      </c>
      <c r="T25" s="23">
        <f t="shared" si="13"/>
        <v>0.99106774311589863</v>
      </c>
      <c r="U25" s="95">
        <f t="shared" si="11"/>
        <v>7.8036830166606204E-3</v>
      </c>
      <c r="V25" s="23">
        <f t="shared" si="12"/>
        <v>5.6853253608919515E-3</v>
      </c>
      <c r="W25" s="23">
        <f t="shared" si="4"/>
        <v>6.319822468409393E-3</v>
      </c>
      <c r="X25" s="23">
        <f t="shared" si="5"/>
        <v>4.8159217721441827E-3</v>
      </c>
      <c r="Y25" s="23">
        <f t="shared" si="6"/>
        <v>0.98775700579156334</v>
      </c>
      <c r="Z25" s="95">
        <f t="shared" si="7"/>
        <v>7.7776142188312062E-3</v>
      </c>
      <c r="AA25" s="23">
        <f t="shared" si="16"/>
        <v>5.1367091554954765E-3</v>
      </c>
      <c r="AB25" s="23">
        <f t="shared" si="8"/>
        <v>1.1252470981803436E-3</v>
      </c>
      <c r="AC25" s="23">
        <f t="shared" si="9"/>
        <v>3.9840637450199185E-3</v>
      </c>
      <c r="AD25" s="23">
        <f t="shared" si="14"/>
        <v>4.4458071439521631E-3</v>
      </c>
      <c r="AE25" s="27">
        <f>('Modelo AHP'!$U$37*aux!P25)+('Modelo AHP'!$U$38*aux!R25)+('Modelo AHP'!$U$39*aux!S25)</f>
        <v>5.19640438739573E-3</v>
      </c>
      <c r="AF25" s="28">
        <f>aux!U25</f>
        <v>7.8036830166606204E-3</v>
      </c>
      <c r="AG25" s="27">
        <f>('Modelo AHP'!$U$47*aux!V25)+('Modelo AHP'!$U$48*aux!W25)+('Modelo AHP'!$U$49*aux!X25)</f>
        <v>5.6298981035295516E-3</v>
      </c>
      <c r="AH25" s="28">
        <f t="shared" si="10"/>
        <v>7.7776142188312062E-3</v>
      </c>
      <c r="AI25" s="27">
        <f>('Modelo AHP'!$U$56*aux!AA25)+('Modelo AHP'!$U$57*aux!AB25)+('Modelo AHP'!$U$58*aux!AC25)+('Modelo AHP'!$U$59*aux!AD25)</f>
        <v>2.8199655656896078E-3</v>
      </c>
      <c r="AJ25" s="29">
        <f>('Modelo AHP'!$U$23*aux!AE25)+('Modelo AHP'!$U$24*aux!AF25)+('Modelo AHP'!$U$25*aux!AG25)+('Modelo AHP'!$U$26*aux!AH25)+('Modelo AHP'!$U$27*aux!AI25)</f>
        <v>6.1572009134130204E-3</v>
      </c>
    </row>
    <row r="26" spans="1:36">
      <c r="A26" s="1">
        <f t="shared" si="0"/>
        <v>92</v>
      </c>
      <c r="B26" s="16" t="s">
        <v>38</v>
      </c>
      <c r="C26" s="17" t="s">
        <v>41</v>
      </c>
      <c r="D26" s="152">
        <v>6.135535584163225E-2</v>
      </c>
      <c r="E26" s="18">
        <v>83.93</v>
      </c>
      <c r="F26" s="152">
        <v>0.27186131818719678</v>
      </c>
      <c r="G26" s="172">
        <v>39343.293981327108</v>
      </c>
      <c r="H26" s="155">
        <v>6.8019314394316908</v>
      </c>
      <c r="I26" s="155">
        <v>8.5407352573166051</v>
      </c>
      <c r="J26" s="152">
        <v>2.055151426725306E-2</v>
      </c>
      <c r="K26" s="174">
        <v>111060.67</v>
      </c>
      <c r="L26" s="152">
        <v>3.346575957006951E-2</v>
      </c>
      <c r="M26" s="229">
        <v>111</v>
      </c>
      <c r="N26" s="152">
        <v>2.5999999999999999E-2</v>
      </c>
      <c r="O26" s="152">
        <v>2.9000000000000001E-2</v>
      </c>
      <c r="P26" s="23">
        <f t="shared" si="1"/>
        <v>6.0845427742076755E-3</v>
      </c>
      <c r="Q26" s="23">
        <f t="shared" si="2"/>
        <v>0.99209916661410735</v>
      </c>
      <c r="R26" s="23">
        <f t="shared" si="3"/>
        <v>7.811804461528407E-3</v>
      </c>
      <c r="S26" s="23">
        <f t="shared" si="15"/>
        <v>5.5567436880881874E-3</v>
      </c>
      <c r="T26" s="23">
        <f t="shared" si="13"/>
        <v>0.99255955994552814</v>
      </c>
      <c r="U26" s="95">
        <f t="shared" si="11"/>
        <v>7.8154296058703023E-3</v>
      </c>
      <c r="V26" s="23">
        <f t="shared" si="12"/>
        <v>6.4029535334205866E-3</v>
      </c>
      <c r="W26" s="23">
        <f t="shared" si="4"/>
        <v>6.6769866867155874E-3</v>
      </c>
      <c r="X26" s="23">
        <f t="shared" si="5"/>
        <v>4.8159217721441827E-3</v>
      </c>
      <c r="Y26" s="23">
        <f t="shared" si="6"/>
        <v>0.99154268523754363</v>
      </c>
      <c r="Z26" s="95">
        <f t="shared" si="7"/>
        <v>7.8074227184058544E-3</v>
      </c>
      <c r="AA26" s="23">
        <f t="shared" si="16"/>
        <v>5.1367091554954765E-3</v>
      </c>
      <c r="AB26" s="23">
        <f t="shared" si="8"/>
        <v>1.1252470981803436E-3</v>
      </c>
      <c r="AC26" s="23">
        <f t="shared" si="9"/>
        <v>3.9840637450199185E-3</v>
      </c>
      <c r="AD26" s="23">
        <f t="shared" si="14"/>
        <v>4.4458071439521631E-3</v>
      </c>
      <c r="AE26" s="27">
        <f>('Modelo AHP'!$U$37*aux!P26)+('Modelo AHP'!$U$38*aux!R26)+('Modelo AHP'!$U$39*aux!S26)</f>
        <v>5.9405894912680553E-3</v>
      </c>
      <c r="AF26" s="28">
        <f>aux!U26</f>
        <v>7.8154296058703023E-3</v>
      </c>
      <c r="AG26" s="27">
        <f>('Modelo AHP'!$U$47*aux!V26)+('Modelo AHP'!$U$48*aux!W26)+('Modelo AHP'!$U$49*aux!X26)</f>
        <v>5.9096977129724955E-3</v>
      </c>
      <c r="AH26" s="28">
        <f t="shared" si="10"/>
        <v>7.8074227184058544E-3</v>
      </c>
      <c r="AI26" s="27">
        <f>('Modelo AHP'!$U$56*aux!AA26)+('Modelo AHP'!$U$57*aux!AB26)+('Modelo AHP'!$U$58*aux!AC26)+('Modelo AHP'!$U$59*aux!AD26)</f>
        <v>2.8199655656896078E-3</v>
      </c>
      <c r="AJ26" s="29">
        <f>('Modelo AHP'!$U$23*aux!AE26)+('Modelo AHP'!$U$24*aux!AF26)+('Modelo AHP'!$U$25*aux!AG26)+('Modelo AHP'!$U$26*aux!AH26)+('Modelo AHP'!$U$27*aux!AI26)</f>
        <v>6.3830387593199764E-3</v>
      </c>
    </row>
    <row r="27" spans="1:36">
      <c r="A27" s="1">
        <f t="shared" si="0"/>
        <v>99</v>
      </c>
      <c r="B27" s="16" t="s">
        <v>38</v>
      </c>
      <c r="C27" s="17" t="s">
        <v>42</v>
      </c>
      <c r="D27" s="152">
        <v>5.4458246218177339E-2</v>
      </c>
      <c r="E27" s="18">
        <v>84.93</v>
      </c>
      <c r="F27" s="152">
        <v>0.22574191397132379</v>
      </c>
      <c r="G27" s="172">
        <v>44887.627745173282</v>
      </c>
      <c r="H27" s="155">
        <v>6.5465173356356434</v>
      </c>
      <c r="I27" s="155">
        <v>8.3825891064116789</v>
      </c>
      <c r="J27" s="152">
        <v>2.055151426725306E-2</v>
      </c>
      <c r="K27" s="174">
        <v>116023.45</v>
      </c>
      <c r="L27" s="152">
        <v>3.346575957006951E-2</v>
      </c>
      <c r="M27" s="229">
        <v>111</v>
      </c>
      <c r="N27" s="152">
        <v>2.5999999999999999E-2</v>
      </c>
      <c r="O27" s="152">
        <v>2.9000000000000001E-2</v>
      </c>
      <c r="P27" s="23">
        <f t="shared" si="1"/>
        <v>5.4005640416805428E-3</v>
      </c>
      <c r="Q27" s="23">
        <f t="shared" si="2"/>
        <v>0.9920050306271434</v>
      </c>
      <c r="R27" s="23">
        <f t="shared" si="3"/>
        <v>7.8110632332845965E-3</v>
      </c>
      <c r="S27" s="23">
        <f t="shared" si="15"/>
        <v>4.6140803110994964E-3</v>
      </c>
      <c r="T27" s="23">
        <f t="shared" si="13"/>
        <v>0.99151103861349466</v>
      </c>
      <c r="U27" s="95">
        <f t="shared" si="11"/>
        <v>7.8071735323897232E-3</v>
      </c>
      <c r="V27" s="23">
        <f t="shared" si="12"/>
        <v>6.1625211425697032E-3</v>
      </c>
      <c r="W27" s="23">
        <f t="shared" si="4"/>
        <v>6.5533509911537896E-3</v>
      </c>
      <c r="X27" s="23">
        <f t="shared" si="5"/>
        <v>4.8159217721441827E-3</v>
      </c>
      <c r="Y27" s="23">
        <f t="shared" si="6"/>
        <v>0.99116476754123561</v>
      </c>
      <c r="Z27" s="95">
        <f t="shared" si="7"/>
        <v>7.8044469885136655E-3</v>
      </c>
      <c r="AA27" s="23">
        <f t="shared" si="16"/>
        <v>5.1367091554954765E-3</v>
      </c>
      <c r="AB27" s="23">
        <f t="shared" si="8"/>
        <v>1.1252470981803436E-3</v>
      </c>
      <c r="AC27" s="23">
        <f t="shared" si="9"/>
        <v>3.9840637450199185E-3</v>
      </c>
      <c r="AD27" s="23">
        <f t="shared" si="14"/>
        <v>4.4458071439521631E-3</v>
      </c>
      <c r="AE27" s="27">
        <f>('Modelo AHP'!$U$37*aux!P27)+('Modelo AHP'!$U$38*aux!R27)+('Modelo AHP'!$U$39*aux!S27)</f>
        <v>5.1697237224923205E-3</v>
      </c>
      <c r="AF27" s="28">
        <f>aux!U27</f>
        <v>7.8071735323897232E-3</v>
      </c>
      <c r="AG27" s="27">
        <f>('Modelo AHP'!$U$47*aux!V27)+('Modelo AHP'!$U$48*aux!W27)+('Modelo AHP'!$U$49*aux!X27)</f>
        <v>5.8141929157268252E-3</v>
      </c>
      <c r="AH27" s="28">
        <f t="shared" si="10"/>
        <v>7.8044469885136655E-3</v>
      </c>
      <c r="AI27" s="27">
        <f>('Modelo AHP'!$U$56*aux!AA27)+('Modelo AHP'!$U$57*aux!AB27)+('Modelo AHP'!$U$58*aux!AC27)+('Modelo AHP'!$U$59*aux!AD27)</f>
        <v>2.8199655656896078E-3</v>
      </c>
      <c r="AJ27" s="29">
        <f>('Modelo AHP'!$U$23*aux!AE27)+('Modelo AHP'!$U$24*aux!AF27)+('Modelo AHP'!$U$25*aux!AG27)+('Modelo AHP'!$U$26*aux!AH27)+('Modelo AHP'!$U$27*aux!AI27)</f>
        <v>6.2188692226881857E-3</v>
      </c>
    </row>
    <row r="28" spans="1:36">
      <c r="A28" s="1">
        <f t="shared" si="0"/>
        <v>103</v>
      </c>
      <c r="B28" s="16" t="s">
        <v>38</v>
      </c>
      <c r="C28" s="17" t="s">
        <v>43</v>
      </c>
      <c r="D28" s="152">
        <v>7.438454497278027E-2</v>
      </c>
      <c r="E28" s="18">
        <v>84.7</v>
      </c>
      <c r="F28" s="152">
        <v>0.20178165730001196</v>
      </c>
      <c r="G28" s="172">
        <v>46932.637600917435</v>
      </c>
      <c r="H28" s="155">
        <v>5.6498663538642013</v>
      </c>
      <c r="I28" s="155">
        <v>8.0822150095976149</v>
      </c>
      <c r="J28" s="152">
        <v>2.055151426725306E-2</v>
      </c>
      <c r="K28" s="174">
        <v>154380.78</v>
      </c>
      <c r="L28" s="152">
        <v>3.346575957006951E-2</v>
      </c>
      <c r="M28" s="229">
        <v>111</v>
      </c>
      <c r="N28" s="152">
        <v>2.5999999999999999E-2</v>
      </c>
      <c r="O28" s="152">
        <v>2.9000000000000001E-2</v>
      </c>
      <c r="P28" s="23">
        <f t="shared" si="1"/>
        <v>7.3766330488747684E-3</v>
      </c>
      <c r="Q28" s="23">
        <f t="shared" si="2"/>
        <v>0.99202668190414511</v>
      </c>
      <c r="R28" s="23">
        <f t="shared" si="3"/>
        <v>7.8112337157806725E-3</v>
      </c>
      <c r="S28" s="23">
        <f t="shared" si="15"/>
        <v>4.1243416240693415E-3</v>
      </c>
      <c r="T28" s="23">
        <f t="shared" si="13"/>
        <v>0.99112429485864562</v>
      </c>
      <c r="U28" s="95">
        <f t="shared" si="11"/>
        <v>7.8041283059735889E-3</v>
      </c>
      <c r="V28" s="23">
        <f t="shared" si="12"/>
        <v>5.3184646237556619E-3</v>
      </c>
      <c r="W28" s="23">
        <f t="shared" si="4"/>
        <v>6.3185241542320402E-3</v>
      </c>
      <c r="X28" s="23">
        <f t="shared" si="5"/>
        <v>4.8159217721441827E-3</v>
      </c>
      <c r="Y28" s="23">
        <f t="shared" si="6"/>
        <v>0.98824384140908261</v>
      </c>
      <c r="Z28" s="95">
        <f t="shared" si="7"/>
        <v>7.7814475701502555E-3</v>
      </c>
      <c r="AA28" s="23">
        <f t="shared" si="16"/>
        <v>5.1367091554954765E-3</v>
      </c>
      <c r="AB28" s="23">
        <f t="shared" si="8"/>
        <v>1.1252470981803436E-3</v>
      </c>
      <c r="AC28" s="23">
        <f t="shared" si="9"/>
        <v>3.9840637450199185E-3</v>
      </c>
      <c r="AD28" s="23">
        <f t="shared" si="14"/>
        <v>4.4458071439521631E-3</v>
      </c>
      <c r="AE28" s="27">
        <f>('Modelo AHP'!$U$37*aux!P28)+('Modelo AHP'!$U$38*aux!R28)+('Modelo AHP'!$U$39*aux!S28)</f>
        <v>5.4687182606821018E-3</v>
      </c>
      <c r="AF28" s="28">
        <f>aux!U28</f>
        <v>7.8041283059735889E-3</v>
      </c>
      <c r="AG28" s="27">
        <f>('Modelo AHP'!$U$47*aux!V28)+('Modelo AHP'!$U$48*aux!W28)+('Modelo AHP'!$U$49*aux!X28)</f>
        <v>5.567249602656605E-3</v>
      </c>
      <c r="AH28" s="28">
        <f t="shared" si="10"/>
        <v>7.7814475701502555E-3</v>
      </c>
      <c r="AI28" s="27">
        <f>('Modelo AHP'!$U$56*aux!AA28)+('Modelo AHP'!$U$57*aux!AB28)+('Modelo AHP'!$U$58*aux!AC28)+('Modelo AHP'!$U$59*aux!AD28)</f>
        <v>2.8199655656896078E-3</v>
      </c>
      <c r="AJ28" s="29">
        <f>('Modelo AHP'!$U$23*aux!AE28)+('Modelo AHP'!$U$24*aux!AF28)+('Modelo AHP'!$U$25*aux!AG28)+('Modelo AHP'!$U$26*aux!AH28)+('Modelo AHP'!$U$27*aux!AI28)</f>
        <v>6.1816691373239438E-3</v>
      </c>
    </row>
    <row r="29" spans="1:36">
      <c r="A29" s="1">
        <f t="shared" si="0"/>
        <v>117</v>
      </c>
      <c r="B29" s="16" t="s">
        <v>38</v>
      </c>
      <c r="C29" s="17" t="s">
        <v>44</v>
      </c>
      <c r="D29" s="152">
        <v>8.6212976022567001E-2</v>
      </c>
      <c r="E29" s="18">
        <v>84.11</v>
      </c>
      <c r="F29" s="152">
        <v>0.17527444190672659</v>
      </c>
      <c r="G29" s="172">
        <v>83081.670708044592</v>
      </c>
      <c r="H29" s="155">
        <v>3.9805949052045655</v>
      </c>
      <c r="I29" s="155">
        <v>5.6001190163811527</v>
      </c>
      <c r="J29" s="152">
        <v>2.055151426725306E-2</v>
      </c>
      <c r="K29" s="174">
        <v>265458.38</v>
      </c>
      <c r="L29" s="152">
        <v>3.346575957006951E-2</v>
      </c>
      <c r="M29" s="229">
        <v>111</v>
      </c>
      <c r="N29" s="152">
        <v>2.5999999999999999E-2</v>
      </c>
      <c r="O29" s="152">
        <v>2.9000000000000001E-2</v>
      </c>
      <c r="P29" s="23">
        <f t="shared" si="1"/>
        <v>8.5496454727609708E-3</v>
      </c>
      <c r="Q29" s="23">
        <f t="shared" si="2"/>
        <v>0.99208222213645392</v>
      </c>
      <c r="R29" s="23">
        <f t="shared" si="3"/>
        <v>7.8116710404445219E-3</v>
      </c>
      <c r="S29" s="23">
        <f t="shared" si="15"/>
        <v>3.5825440531327885E-3</v>
      </c>
      <c r="T29" s="23">
        <f t="shared" si="13"/>
        <v>0.98428794012972143</v>
      </c>
      <c r="U29" s="95">
        <f t="shared" si="11"/>
        <v>7.7502987411789109E-3</v>
      </c>
      <c r="V29" s="23">
        <f t="shared" si="12"/>
        <v>3.7471068975557147E-3</v>
      </c>
      <c r="W29" s="23">
        <f t="shared" si="4"/>
        <v>4.3780680456483121E-3</v>
      </c>
      <c r="X29" s="23">
        <f t="shared" si="5"/>
        <v>4.8159217721441827E-3</v>
      </c>
      <c r="Y29" s="23">
        <f t="shared" si="6"/>
        <v>0.97978523742030588</v>
      </c>
      <c r="Z29" s="95">
        <f t="shared" si="7"/>
        <v>7.714844389136266E-3</v>
      </c>
      <c r="AA29" s="23">
        <f t="shared" si="16"/>
        <v>5.1367091554954765E-3</v>
      </c>
      <c r="AB29" s="23">
        <f t="shared" si="8"/>
        <v>1.1252470981803436E-3</v>
      </c>
      <c r="AC29" s="23">
        <f t="shared" si="9"/>
        <v>3.9840637450199185E-3</v>
      </c>
      <c r="AD29" s="23">
        <f t="shared" si="14"/>
        <v>4.4458071439521631E-3</v>
      </c>
      <c r="AE29" s="27">
        <f>('Modelo AHP'!$U$37*aux!P29)+('Modelo AHP'!$U$38*aux!R29)+('Modelo AHP'!$U$39*aux!S29)</f>
        <v>5.4955871777524166E-3</v>
      </c>
      <c r="AF29" s="28">
        <f>aux!U29</f>
        <v>7.7502987411789109E-3</v>
      </c>
      <c r="AG29" s="27">
        <f>('Modelo AHP'!$U$47*aux!V29)+('Modelo AHP'!$U$48*aux!W29)+('Modelo AHP'!$U$49*aux!X29)</f>
        <v>4.4409213397570381E-3</v>
      </c>
      <c r="AH29" s="28">
        <f t="shared" si="10"/>
        <v>7.714844389136266E-3</v>
      </c>
      <c r="AI29" s="27">
        <f>('Modelo AHP'!$U$56*aux!AA29)+('Modelo AHP'!$U$57*aux!AB29)+('Modelo AHP'!$U$58*aux!AC29)+('Modelo AHP'!$U$59*aux!AD29)</f>
        <v>2.8199655656896078E-3</v>
      </c>
      <c r="AJ29" s="29">
        <f>('Modelo AHP'!$U$23*aux!AE29)+('Modelo AHP'!$U$24*aux!AF29)+('Modelo AHP'!$U$25*aux!AG29)+('Modelo AHP'!$U$26*aux!AH29)+('Modelo AHP'!$U$27*aux!AI29)</f>
        <v>5.7788860400704049E-3</v>
      </c>
    </row>
    <row r="30" spans="1:36">
      <c r="A30" s="1">
        <f t="shared" si="0"/>
        <v>126</v>
      </c>
      <c r="B30" s="16" t="s">
        <v>45</v>
      </c>
      <c r="C30" s="17" t="s">
        <v>46</v>
      </c>
      <c r="D30" s="152">
        <v>5.9492409589121387E-2</v>
      </c>
      <c r="E30" s="18">
        <v>84.73</v>
      </c>
      <c r="F30" s="152">
        <v>0.16730562797117007</v>
      </c>
      <c r="G30" s="172">
        <v>113001.04082482995</v>
      </c>
      <c r="H30" s="155">
        <v>3.4829523370459157</v>
      </c>
      <c r="I30" s="155">
        <v>4.6295404632993948</v>
      </c>
      <c r="J30" s="152">
        <v>1.9705935339033549E-2</v>
      </c>
      <c r="K30" s="174">
        <v>317749.78000000003</v>
      </c>
      <c r="L30" s="152">
        <v>2.7522766058800947E-2</v>
      </c>
      <c r="M30" s="229">
        <v>159</v>
      </c>
      <c r="N30" s="152">
        <v>0.02</v>
      </c>
      <c r="O30" s="152">
        <v>2.5999999999999999E-2</v>
      </c>
      <c r="P30" s="23">
        <f t="shared" si="1"/>
        <v>5.8997964549342592E-3</v>
      </c>
      <c r="Q30" s="23">
        <f t="shared" si="2"/>
        <v>0.99202385782453617</v>
      </c>
      <c r="R30" s="23">
        <f t="shared" si="3"/>
        <v>7.8112114789333584E-3</v>
      </c>
      <c r="S30" s="23">
        <f t="shared" si="15"/>
        <v>3.4196644760262642E-3</v>
      </c>
      <c r="T30" s="23">
        <f t="shared" si="13"/>
        <v>0.97862971334456328</v>
      </c>
      <c r="U30" s="95">
        <f t="shared" si="11"/>
        <v>7.7057457743666419E-3</v>
      </c>
      <c r="V30" s="23">
        <f t="shared" si="12"/>
        <v>3.2786543310243843E-3</v>
      </c>
      <c r="W30" s="23">
        <f t="shared" si="4"/>
        <v>3.6192879310455468E-3</v>
      </c>
      <c r="X30" s="23">
        <f t="shared" si="5"/>
        <v>4.6177737467713066E-3</v>
      </c>
      <c r="Y30" s="23">
        <f t="shared" si="6"/>
        <v>0.9758032262441666</v>
      </c>
      <c r="Z30" s="95">
        <f t="shared" si="7"/>
        <v>7.6834899704265082E-3</v>
      </c>
      <c r="AA30" s="23">
        <f t="shared" si="16"/>
        <v>4.2245102521218329E-3</v>
      </c>
      <c r="AB30" s="23">
        <f t="shared" si="8"/>
        <v>1.6118404379340057E-3</v>
      </c>
      <c r="AC30" s="23">
        <f t="shared" si="9"/>
        <v>3.0646644192460909E-3</v>
      </c>
      <c r="AD30" s="23">
        <f t="shared" si="14"/>
        <v>3.9858960600950427E-3</v>
      </c>
      <c r="AE30" s="27">
        <f>('Modelo AHP'!$U$37*aux!P30)+('Modelo AHP'!$U$38*aux!R30)+('Modelo AHP'!$U$39*aux!S30)</f>
        <v>4.6028587699893722E-3</v>
      </c>
      <c r="AF30" s="28">
        <f>aux!U30</f>
        <v>7.7057457743666419E-3</v>
      </c>
      <c r="AG30" s="27">
        <f>('Modelo AHP'!$U$47*aux!V30)+('Modelo AHP'!$U$48*aux!W30)+('Modelo AHP'!$U$49*aux!X30)</f>
        <v>3.948437229322848E-3</v>
      </c>
      <c r="AH30" s="28">
        <f t="shared" si="10"/>
        <v>7.6834899704265082E-3</v>
      </c>
      <c r="AI30" s="27">
        <f>('Modelo AHP'!$U$56*aux!AA30)+('Modelo AHP'!$U$57*aux!AB30)+('Modelo AHP'!$U$58*aux!AC30)+('Modelo AHP'!$U$59*aux!AD30)</f>
        <v>2.6534269980964375E-3</v>
      </c>
      <c r="AJ30" s="29">
        <f>('Modelo AHP'!$U$23*aux!AE30)+('Modelo AHP'!$U$24*aux!AF30)+('Modelo AHP'!$U$25*aux!AG30)+('Modelo AHP'!$U$26*aux!AH30)+('Modelo AHP'!$U$27*aux!AI30)</f>
        <v>5.4292875231290172E-3</v>
      </c>
    </row>
    <row r="31" spans="1:36">
      <c r="A31" s="1">
        <f t="shared" si="0"/>
        <v>91</v>
      </c>
      <c r="B31" s="16" t="s">
        <v>45</v>
      </c>
      <c r="C31" s="17" t="s">
        <v>47</v>
      </c>
      <c r="D31" s="152">
        <v>5.9741195378093047E-2</v>
      </c>
      <c r="E31" s="18">
        <v>83.04</v>
      </c>
      <c r="F31" s="152">
        <v>0.2392638036809816</v>
      </c>
      <c r="G31" s="172">
        <v>42259.316250244003</v>
      </c>
      <c r="H31" s="155">
        <v>7.1499260777461462</v>
      </c>
      <c r="I31" s="155">
        <v>9.5931946624252635</v>
      </c>
      <c r="J31" s="152">
        <v>1.9705935339033549E-2</v>
      </c>
      <c r="K31" s="174">
        <v>102323.68</v>
      </c>
      <c r="L31" s="152">
        <v>2.7522766058800947E-2</v>
      </c>
      <c r="M31" s="229">
        <v>159</v>
      </c>
      <c r="N31" s="152">
        <v>0.02</v>
      </c>
      <c r="O31" s="152">
        <v>2.5999999999999999E-2</v>
      </c>
      <c r="P31" s="23">
        <f t="shared" si="1"/>
        <v>5.9244682664468563E-3</v>
      </c>
      <c r="Q31" s="23">
        <f t="shared" si="2"/>
        <v>0.99218294764250536</v>
      </c>
      <c r="R31" s="23">
        <f t="shared" si="3"/>
        <v>7.8124641546653993E-3</v>
      </c>
      <c r="S31" s="23">
        <f t="shared" si="15"/>
        <v>4.8904626805965339E-3</v>
      </c>
      <c r="T31" s="23">
        <f t="shared" si="13"/>
        <v>0.99200809394729017</v>
      </c>
      <c r="U31" s="95">
        <f t="shared" si="11"/>
        <v>7.8110873539156724E-3</v>
      </c>
      <c r="V31" s="23">
        <f t="shared" si="12"/>
        <v>6.7305360030247103E-3</v>
      </c>
      <c r="W31" s="23">
        <f t="shared" si="4"/>
        <v>7.4997797161797733E-3</v>
      </c>
      <c r="X31" s="23">
        <f t="shared" si="5"/>
        <v>4.6177737467713066E-3</v>
      </c>
      <c r="Y31" s="23">
        <f t="shared" si="6"/>
        <v>0.99220801054583174</v>
      </c>
      <c r="Z31" s="95">
        <f t="shared" si="7"/>
        <v>7.8126615003608797E-3</v>
      </c>
      <c r="AA31" s="23">
        <f t="shared" si="16"/>
        <v>4.2245102521218329E-3</v>
      </c>
      <c r="AB31" s="23">
        <f t="shared" si="8"/>
        <v>1.6118404379340057E-3</v>
      </c>
      <c r="AC31" s="23">
        <f t="shared" si="9"/>
        <v>3.0646644192460909E-3</v>
      </c>
      <c r="AD31" s="23">
        <f t="shared" si="14"/>
        <v>3.9858960600950427E-3</v>
      </c>
      <c r="AE31" s="27">
        <f>('Modelo AHP'!$U$37*aux!P31)+('Modelo AHP'!$U$38*aux!R31)+('Modelo AHP'!$U$39*aux!S31)</f>
        <v>5.4928645037585176E-3</v>
      </c>
      <c r="AF31" s="28">
        <f>aux!U31</f>
        <v>7.8110873539156724E-3</v>
      </c>
      <c r="AG31" s="27">
        <f>('Modelo AHP'!$U$47*aux!V31)+('Modelo AHP'!$U$48*aux!W31)+('Modelo AHP'!$U$49*aux!X31)</f>
        <v>6.2532182087769702E-3</v>
      </c>
      <c r="AH31" s="28">
        <f t="shared" si="10"/>
        <v>7.8126615003608797E-3</v>
      </c>
      <c r="AI31" s="27">
        <f>('Modelo AHP'!$U$56*aux!AA31)+('Modelo AHP'!$U$57*aux!AB31)+('Modelo AHP'!$U$58*aux!AC31)+('Modelo AHP'!$U$59*aux!AD31)</f>
        <v>2.6534269980964375E-3</v>
      </c>
      <c r="AJ31" s="29">
        <f>('Modelo AHP'!$U$23*aux!AE31)+('Modelo AHP'!$U$24*aux!AF31)+('Modelo AHP'!$U$25*aux!AG31)+('Modelo AHP'!$U$26*aux!AH31)+('Modelo AHP'!$U$27*aux!AI31)</f>
        <v>6.4091116707683379E-3</v>
      </c>
    </row>
    <row r="32" spans="1:36">
      <c r="A32" s="1">
        <f t="shared" si="0"/>
        <v>89</v>
      </c>
      <c r="B32" s="16" t="s">
        <v>45</v>
      </c>
      <c r="C32" s="17" t="s">
        <v>48</v>
      </c>
      <c r="D32" s="152">
        <v>7.2656804410721115E-2</v>
      </c>
      <c r="E32" s="18">
        <v>83.46</v>
      </c>
      <c r="F32" s="152">
        <v>0.25974991551199728</v>
      </c>
      <c r="G32" s="172">
        <v>41735.833139765084</v>
      </c>
      <c r="H32" s="155">
        <v>7.1087797481995407</v>
      </c>
      <c r="I32" s="155">
        <v>9.0774439492997825</v>
      </c>
      <c r="J32" s="152">
        <v>1.9705935339033549E-2</v>
      </c>
      <c r="K32" s="174">
        <v>114257.16</v>
      </c>
      <c r="L32" s="152">
        <v>2.7522766058800947E-2</v>
      </c>
      <c r="M32" s="229">
        <v>159</v>
      </c>
      <c r="N32" s="152">
        <v>0.02</v>
      </c>
      <c r="O32" s="152">
        <v>2.5999999999999999E-2</v>
      </c>
      <c r="P32" s="23">
        <f t="shared" si="1"/>
        <v>7.2052949283736506E-3</v>
      </c>
      <c r="Q32" s="23">
        <f t="shared" si="2"/>
        <v>0.9921434105279805</v>
      </c>
      <c r="R32" s="23">
        <f t="shared" si="3"/>
        <v>7.8121528388029986E-3</v>
      </c>
      <c r="S32" s="23">
        <f t="shared" si="15"/>
        <v>5.3091911461595554E-3</v>
      </c>
      <c r="T32" s="23">
        <f t="shared" si="13"/>
        <v>0.99210709289498622</v>
      </c>
      <c r="U32" s="95">
        <f t="shared" si="11"/>
        <v>7.8118668731888699E-3</v>
      </c>
      <c r="V32" s="23">
        <f t="shared" si="12"/>
        <v>6.6918031756647602E-3</v>
      </c>
      <c r="W32" s="23">
        <f t="shared" si="4"/>
        <v>7.096575478903736E-3</v>
      </c>
      <c r="X32" s="23">
        <f t="shared" si="5"/>
        <v>4.6177737467713066E-3</v>
      </c>
      <c r="Y32" s="23">
        <f t="shared" si="6"/>
        <v>0.99129927123630401</v>
      </c>
      <c r="Z32" s="95">
        <f t="shared" si="7"/>
        <v>7.8055060727268023E-3</v>
      </c>
      <c r="AA32" s="23">
        <f t="shared" si="16"/>
        <v>4.2245102521218329E-3</v>
      </c>
      <c r="AB32" s="23">
        <f t="shared" si="8"/>
        <v>1.6118404379340057E-3</v>
      </c>
      <c r="AC32" s="23">
        <f t="shared" si="9"/>
        <v>3.0646644192460909E-3</v>
      </c>
      <c r="AD32" s="23">
        <f t="shared" si="14"/>
        <v>3.9858960600950427E-3</v>
      </c>
      <c r="AE32" s="27">
        <f>('Modelo AHP'!$U$37*aux!P32)+('Modelo AHP'!$U$38*aux!R32)+('Modelo AHP'!$U$39*aux!S32)</f>
        <v>6.1283184500881289E-3</v>
      </c>
      <c r="AF32" s="28">
        <f>aux!U32</f>
        <v>7.8118668731888699E-3</v>
      </c>
      <c r="AG32" s="27">
        <f>('Modelo AHP'!$U$47*aux!V32)+('Modelo AHP'!$U$48*aux!W32)+('Modelo AHP'!$U$49*aux!X32)</f>
        <v>6.0678721214938499E-3</v>
      </c>
      <c r="AH32" s="28">
        <f t="shared" si="10"/>
        <v>7.8055060727268023E-3</v>
      </c>
      <c r="AI32" s="27">
        <f>('Modelo AHP'!$U$56*aux!AA32)+('Modelo AHP'!$U$57*aux!AB32)+('Modelo AHP'!$U$58*aux!AC32)+('Modelo AHP'!$U$59*aux!AD32)</f>
        <v>2.6534269980964375E-3</v>
      </c>
      <c r="AJ32" s="29">
        <f>('Modelo AHP'!$U$23*aux!AE32)+('Modelo AHP'!$U$24*aux!AF32)+('Modelo AHP'!$U$25*aux!AG32)+('Modelo AHP'!$U$26*aux!AH32)+('Modelo AHP'!$U$27*aux!AI32)</f>
        <v>6.4515355900474731E-3</v>
      </c>
    </row>
    <row r="33" spans="1:36">
      <c r="A33" s="1">
        <f t="shared" si="0"/>
        <v>118</v>
      </c>
      <c r="B33" s="16" t="s">
        <v>45</v>
      </c>
      <c r="C33" s="17" t="s">
        <v>49</v>
      </c>
      <c r="D33" s="152">
        <v>3.6163471693282559E-2</v>
      </c>
      <c r="E33" s="18">
        <v>84.24</v>
      </c>
      <c r="F33" s="152">
        <v>0.18085018911363263</v>
      </c>
      <c r="G33" s="172">
        <v>61176.685122093513</v>
      </c>
      <c r="H33" s="155">
        <v>5.3533592393511684</v>
      </c>
      <c r="I33" s="155">
        <v>6.9270285086265622</v>
      </c>
      <c r="J33" s="152">
        <v>1.9705935339033549E-2</v>
      </c>
      <c r="K33" s="174">
        <v>155609.31</v>
      </c>
      <c r="L33" s="152">
        <v>2.7522766058800947E-2</v>
      </c>
      <c r="M33" s="229">
        <v>159</v>
      </c>
      <c r="N33" s="152">
        <v>0.02</v>
      </c>
      <c r="O33" s="152">
        <v>2.5999999999999999E-2</v>
      </c>
      <c r="P33" s="23">
        <f t="shared" si="1"/>
        <v>3.5862914877322054E-3</v>
      </c>
      <c r="Q33" s="23">
        <f t="shared" si="2"/>
        <v>0.99206998445814853</v>
      </c>
      <c r="R33" s="23">
        <f t="shared" si="3"/>
        <v>7.8115746807728261E-3</v>
      </c>
      <c r="S33" s="23">
        <f t="shared" si="15"/>
        <v>3.6965102411324227E-3</v>
      </c>
      <c r="T33" s="23">
        <f t="shared" si="13"/>
        <v>0.98843051985941299</v>
      </c>
      <c r="U33" s="95">
        <f t="shared" si="11"/>
        <v>7.7829174792079783E-3</v>
      </c>
      <c r="V33" s="23">
        <f t="shared" si="12"/>
        <v>5.0393495968752691E-3</v>
      </c>
      <c r="W33" s="23">
        <f t="shared" si="4"/>
        <v>5.4154210073396655E-3</v>
      </c>
      <c r="X33" s="23">
        <f t="shared" si="5"/>
        <v>4.6177737467713066E-3</v>
      </c>
      <c r="Y33" s="23">
        <f t="shared" si="6"/>
        <v>0.98815028835465646</v>
      </c>
      <c r="Z33" s="95">
        <f t="shared" si="7"/>
        <v>7.7807109319264281E-3</v>
      </c>
      <c r="AA33" s="23">
        <f t="shared" si="16"/>
        <v>4.2245102521218329E-3</v>
      </c>
      <c r="AB33" s="23">
        <f t="shared" si="8"/>
        <v>1.6118404379340057E-3</v>
      </c>
      <c r="AC33" s="23">
        <f t="shared" si="9"/>
        <v>3.0646644192460909E-3</v>
      </c>
      <c r="AD33" s="23">
        <f t="shared" si="14"/>
        <v>3.9858960600950427E-3</v>
      </c>
      <c r="AE33" s="27">
        <f>('Modelo AHP'!$U$37*aux!P33)+('Modelo AHP'!$U$38*aux!R33)+('Modelo AHP'!$U$39*aux!S33)</f>
        <v>4.0749510590763977E-3</v>
      </c>
      <c r="AF33" s="28">
        <f>aux!U33</f>
        <v>7.7829174792079783E-3</v>
      </c>
      <c r="AG33" s="27">
        <f>('Modelo AHP'!$U$47*aux!V33)+('Modelo AHP'!$U$48*aux!W33)+('Modelo AHP'!$U$49*aux!X33)</f>
        <v>5.042804345746864E-3</v>
      </c>
      <c r="AH33" s="28">
        <f t="shared" si="10"/>
        <v>7.7807109319264281E-3</v>
      </c>
      <c r="AI33" s="27">
        <f>('Modelo AHP'!$U$56*aux!AA33)+('Modelo AHP'!$U$57*aux!AB33)+('Modelo AHP'!$U$58*aux!AC33)+('Modelo AHP'!$U$59*aux!AD33)</f>
        <v>2.6534269980964375E-3</v>
      </c>
      <c r="AJ33" s="29">
        <f>('Modelo AHP'!$U$23*aux!AE33)+('Modelo AHP'!$U$24*aux!AF33)+('Modelo AHP'!$U$25*aux!AG33)+('Modelo AHP'!$U$26*aux!AH33)+('Modelo AHP'!$U$27*aux!AI33)</f>
        <v>5.7473644350953734E-3</v>
      </c>
    </row>
    <row r="34" spans="1:36">
      <c r="A34" s="1">
        <f t="shared" si="0"/>
        <v>123</v>
      </c>
      <c r="B34" s="16" t="s">
        <v>45</v>
      </c>
      <c r="C34" s="17" t="s">
        <v>50</v>
      </c>
      <c r="D34" s="152">
        <v>4.6080464537536295E-2</v>
      </c>
      <c r="E34" s="18">
        <v>84.79</v>
      </c>
      <c r="F34" s="152">
        <v>0.14594983666463651</v>
      </c>
      <c r="G34" s="172">
        <v>77392.0553267785</v>
      </c>
      <c r="H34" s="155">
        <v>4.3144097560050465</v>
      </c>
      <c r="I34" s="155">
        <v>5.9714294656589129</v>
      </c>
      <c r="J34" s="152">
        <v>1.9705935339033549E-2</v>
      </c>
      <c r="K34" s="174">
        <v>208156.53</v>
      </c>
      <c r="L34" s="152">
        <v>2.7522766058800947E-2</v>
      </c>
      <c r="M34" s="229">
        <v>159</v>
      </c>
      <c r="N34" s="152">
        <v>0.02</v>
      </c>
      <c r="O34" s="152">
        <v>2.5999999999999999E-2</v>
      </c>
      <c r="P34" s="23">
        <f t="shared" si="1"/>
        <v>4.5697486990003006E-3</v>
      </c>
      <c r="Q34" s="23">
        <f t="shared" si="2"/>
        <v>0.99201820966531828</v>
      </c>
      <c r="R34" s="23">
        <f t="shared" si="3"/>
        <v>7.8111670052387295E-3</v>
      </c>
      <c r="S34" s="23">
        <f t="shared" si="15"/>
        <v>2.9831600871782827E-3</v>
      </c>
      <c r="T34" s="23">
        <f t="shared" si="13"/>
        <v>0.98536393651673992</v>
      </c>
      <c r="U34" s="95">
        <f t="shared" si="11"/>
        <v>7.7587711536751189E-3</v>
      </c>
      <c r="V34" s="23">
        <f t="shared" si="12"/>
        <v>4.0613413172163439E-3</v>
      </c>
      <c r="W34" s="23">
        <f t="shared" si="4"/>
        <v>4.6683515928806303E-3</v>
      </c>
      <c r="X34" s="23">
        <f t="shared" si="5"/>
        <v>4.6177737467713066E-3</v>
      </c>
      <c r="Y34" s="23">
        <f t="shared" si="6"/>
        <v>0.98414879638245745</v>
      </c>
      <c r="Z34" s="95">
        <f t="shared" si="7"/>
        <v>7.7492031211217113E-3</v>
      </c>
      <c r="AA34" s="23">
        <f t="shared" si="16"/>
        <v>4.2245102521218329E-3</v>
      </c>
      <c r="AB34" s="23">
        <f t="shared" si="8"/>
        <v>1.6118404379340057E-3</v>
      </c>
      <c r="AC34" s="23">
        <f t="shared" si="9"/>
        <v>3.0646644192460909E-3</v>
      </c>
      <c r="AD34" s="23">
        <f t="shared" si="14"/>
        <v>3.9858960600950427E-3</v>
      </c>
      <c r="AE34" s="27">
        <f>('Modelo AHP'!$U$37*aux!P34)+('Modelo AHP'!$U$38*aux!R34)+('Modelo AHP'!$U$39*aux!S34)</f>
        <v>3.9419373625309327E-3</v>
      </c>
      <c r="AF34" s="28">
        <f>aux!U34</f>
        <v>7.7587711536751189E-3</v>
      </c>
      <c r="AG34" s="27">
        <f>('Modelo AHP'!$U$47*aux!V34)+('Modelo AHP'!$U$48*aux!W34)+('Modelo AHP'!$U$49*aux!X34)</f>
        <v>4.5460531391945547E-3</v>
      </c>
      <c r="AH34" s="28">
        <f t="shared" si="10"/>
        <v>7.7492031211217113E-3</v>
      </c>
      <c r="AI34" s="27">
        <f>('Modelo AHP'!$U$56*aux!AA34)+('Modelo AHP'!$U$57*aux!AB34)+('Modelo AHP'!$U$58*aux!AC34)+('Modelo AHP'!$U$59*aux!AD34)</f>
        <v>2.6534269980964375E-3</v>
      </c>
      <c r="AJ34" s="29">
        <f>('Modelo AHP'!$U$23*aux!AE34)+('Modelo AHP'!$U$24*aux!AF34)+('Modelo AHP'!$U$25*aux!AG34)+('Modelo AHP'!$U$26*aux!AH34)+('Modelo AHP'!$U$27*aux!AI34)</f>
        <v>5.5452558605511969E-3</v>
      </c>
    </row>
    <row r="35" spans="1:36">
      <c r="A35" s="1">
        <f t="shared" si="0"/>
        <v>114</v>
      </c>
      <c r="B35" s="16" t="s">
        <v>45</v>
      </c>
      <c r="C35" s="17" t="s">
        <v>51</v>
      </c>
      <c r="D35" s="152">
        <v>4.5125918785395826E-2</v>
      </c>
      <c r="E35" s="18">
        <v>85.1</v>
      </c>
      <c r="F35" s="152">
        <v>0.19352840997058368</v>
      </c>
      <c r="G35" s="172">
        <v>55731.312256254016</v>
      </c>
      <c r="H35" s="155">
        <v>5.5171316895323494</v>
      </c>
      <c r="I35" s="155">
        <v>7.4570228443100932</v>
      </c>
      <c r="J35" s="152">
        <v>1.9705935339033549E-2</v>
      </c>
      <c r="K35" s="174">
        <v>107021.1</v>
      </c>
      <c r="L35" s="152">
        <v>2.7522766058800947E-2</v>
      </c>
      <c r="M35" s="229">
        <v>159</v>
      </c>
      <c r="N35" s="152">
        <v>0.02</v>
      </c>
      <c r="O35" s="152">
        <v>2.5999999999999999E-2</v>
      </c>
      <c r="P35" s="23">
        <f t="shared" si="1"/>
        <v>4.4750874525749974E-3</v>
      </c>
      <c r="Q35" s="23">
        <f t="shared" si="2"/>
        <v>0.99198902750935947</v>
      </c>
      <c r="R35" s="23">
        <f t="shared" si="3"/>
        <v>7.8109372244831478E-3</v>
      </c>
      <c r="S35" s="23">
        <f t="shared" si="15"/>
        <v>3.9556483347487461E-3</v>
      </c>
      <c r="T35" s="23">
        <f t="shared" si="13"/>
        <v>0.98946032611818113</v>
      </c>
      <c r="U35" s="95">
        <f t="shared" si="11"/>
        <v>7.7910261899069395E-3</v>
      </c>
      <c r="V35" s="23">
        <f t="shared" si="12"/>
        <v>5.1935157183515173E-3</v>
      </c>
      <c r="W35" s="23">
        <f t="shared" si="4"/>
        <v>5.8297606416658843E-3</v>
      </c>
      <c r="X35" s="23">
        <f t="shared" si="5"/>
        <v>4.6177737467713066E-3</v>
      </c>
      <c r="Y35" s="23">
        <f t="shared" si="6"/>
        <v>0.99185030012042674</v>
      </c>
      <c r="Z35" s="95">
        <f t="shared" si="7"/>
        <v>7.8098448828380048E-3</v>
      </c>
      <c r="AA35" s="23">
        <f t="shared" si="16"/>
        <v>4.2245102521218329E-3</v>
      </c>
      <c r="AB35" s="23">
        <f t="shared" si="8"/>
        <v>1.6118404379340057E-3</v>
      </c>
      <c r="AC35" s="23">
        <f t="shared" si="9"/>
        <v>3.0646644192460909E-3</v>
      </c>
      <c r="AD35" s="23">
        <f t="shared" si="14"/>
        <v>3.9858960600950427E-3</v>
      </c>
      <c r="AE35" s="27">
        <f>('Modelo AHP'!$U$37*aux!P35)+('Modelo AHP'!$U$38*aux!R35)+('Modelo AHP'!$U$39*aux!S35)</f>
        <v>4.4970089590700615E-3</v>
      </c>
      <c r="AF35" s="28">
        <f>aux!U35</f>
        <v>7.7910261899069395E-3</v>
      </c>
      <c r="AG35" s="27">
        <f>('Modelo AHP'!$U$47*aux!V35)+('Modelo AHP'!$U$48*aux!W35)+('Modelo AHP'!$U$49*aux!X35)</f>
        <v>5.2526194911213242E-3</v>
      </c>
      <c r="AH35" s="28">
        <f t="shared" si="10"/>
        <v>7.8098448828380048E-3</v>
      </c>
      <c r="AI35" s="27">
        <f>('Modelo AHP'!$U$56*aux!AA35)+('Modelo AHP'!$U$57*aux!AB35)+('Modelo AHP'!$U$58*aux!AC35)+('Modelo AHP'!$U$59*aux!AD35)</f>
        <v>2.6534269980964375E-3</v>
      </c>
      <c r="AJ35" s="29">
        <f>('Modelo AHP'!$U$23*aux!AE35)+('Modelo AHP'!$U$24*aux!AF35)+('Modelo AHP'!$U$25*aux!AG35)+('Modelo AHP'!$U$26*aux!AH35)+('Modelo AHP'!$U$27*aux!AI35)</f>
        <v>5.894304265704059E-3</v>
      </c>
    </row>
    <row r="36" spans="1:36">
      <c r="A36" s="1">
        <f t="shared" si="0"/>
        <v>43</v>
      </c>
      <c r="B36" s="16" t="s">
        <v>52</v>
      </c>
      <c r="C36" s="17" t="s">
        <v>53</v>
      </c>
      <c r="D36" s="152">
        <v>0.1772276878592334</v>
      </c>
      <c r="E36" s="18">
        <v>83.1</v>
      </c>
      <c r="F36" s="152">
        <v>0.4383062005159683</v>
      </c>
      <c r="G36" s="172">
        <v>29188.960513589831</v>
      </c>
      <c r="H36" s="155">
        <v>8.4570024657068341</v>
      </c>
      <c r="I36" s="155">
        <v>10.946265004004539</v>
      </c>
      <c r="J36" s="152">
        <v>3.5200402806736683E-2</v>
      </c>
      <c r="K36" s="174">
        <v>78814.64</v>
      </c>
      <c r="L36" s="152">
        <v>4.556449188561703E-2</v>
      </c>
      <c r="M36" s="229">
        <v>834</v>
      </c>
      <c r="N36" s="152">
        <v>5.0999999999999997E-2</v>
      </c>
      <c r="O36" s="152">
        <v>4.9000000000000002E-2</v>
      </c>
      <c r="P36" s="23">
        <f t="shared" si="1"/>
        <v>1.7575473775049404E-2</v>
      </c>
      <c r="Q36" s="23">
        <f t="shared" si="2"/>
        <v>0.99217729948328759</v>
      </c>
      <c r="R36" s="23">
        <f t="shared" si="3"/>
        <v>7.8124196809707712E-3</v>
      </c>
      <c r="S36" s="23">
        <f t="shared" si="15"/>
        <v>8.9588148450378685E-3</v>
      </c>
      <c r="T36" s="23">
        <f t="shared" si="13"/>
        <v>0.9944799052398412</v>
      </c>
      <c r="U36" s="95">
        <f t="shared" si="11"/>
        <v>7.8305504349593814E-3</v>
      </c>
      <c r="V36" s="23">
        <f t="shared" si="12"/>
        <v>7.9609437851770621E-3</v>
      </c>
      <c r="W36" s="23">
        <f t="shared" si="4"/>
        <v>8.557584739368497E-3</v>
      </c>
      <c r="X36" s="23">
        <f t="shared" si="5"/>
        <v>8.2486567199248507E-3</v>
      </c>
      <c r="Y36" s="23">
        <f t="shared" si="6"/>
        <v>0.99399823341269522</v>
      </c>
      <c r="Z36" s="95">
        <f t="shared" si="7"/>
        <v>7.8267577434070479E-3</v>
      </c>
      <c r="AA36" s="23">
        <f t="shared" si="16"/>
        <v>6.9937615533362963E-3</v>
      </c>
      <c r="AB36" s="23">
        <f t="shared" si="8"/>
        <v>8.4545592782198798E-3</v>
      </c>
      <c r="AC36" s="23">
        <f t="shared" si="9"/>
        <v>7.8148942690775321E-3</v>
      </c>
      <c r="AD36" s="23">
        <f t="shared" si="14"/>
        <v>7.511881036332965E-3</v>
      </c>
      <c r="AE36" s="27">
        <f>('Modelo AHP'!$U$37*aux!P36)+('Modelo AHP'!$U$38*aux!R36)+('Modelo AHP'!$U$39*aux!S36)</f>
        <v>1.1429173007634619E-2</v>
      </c>
      <c r="AF36" s="28">
        <f>aux!U36</f>
        <v>7.8305504349593814E-3</v>
      </c>
      <c r="AG36" s="27">
        <f>('Modelo AHP'!$U$47*aux!V36)+('Modelo AHP'!$U$48*aux!W36)+('Modelo AHP'!$U$49*aux!X36)</f>
        <v>8.3369634055694922E-3</v>
      </c>
      <c r="AH36" s="28">
        <f t="shared" si="10"/>
        <v>7.8267577434070479E-3</v>
      </c>
      <c r="AI36" s="27">
        <f>('Modelo AHP'!$U$56*aux!AA36)+('Modelo AHP'!$U$57*aux!AB36)+('Modelo AHP'!$U$58*aux!AC36)+('Modelo AHP'!$U$59*aux!AD36)</f>
        <v>7.9576913294784057E-3</v>
      </c>
      <c r="AJ36" s="29">
        <f>('Modelo AHP'!$U$23*aux!AE36)+('Modelo AHP'!$U$24*aux!AF36)+('Modelo AHP'!$U$25*aux!AG36)+('Modelo AHP'!$U$26*aux!AH36)+('Modelo AHP'!$U$27*aux!AI36)</f>
        <v>8.6157784542372669E-3</v>
      </c>
    </row>
    <row r="37" spans="1:36">
      <c r="A37" s="1">
        <f t="shared" ref="A37:A68" si="18">_xlfn.RANK.EQ(AJ37,AJ$5:AJ$132)</f>
        <v>62</v>
      </c>
      <c r="B37" s="16" t="s">
        <v>52</v>
      </c>
      <c r="C37" s="17" t="s">
        <v>54</v>
      </c>
      <c r="D37" s="152">
        <v>0.10200954682067299</v>
      </c>
      <c r="E37" s="18">
        <v>83.5</v>
      </c>
      <c r="F37" s="152">
        <v>0.2834011010758879</v>
      </c>
      <c r="G37" s="172">
        <v>40897.481795528489</v>
      </c>
      <c r="H37" s="155">
        <v>6.9059872432725866</v>
      </c>
      <c r="I37" s="155">
        <v>9.106087412229197</v>
      </c>
      <c r="J37" s="152">
        <v>3.5200402806736683E-2</v>
      </c>
      <c r="K37" s="174">
        <v>116606.49</v>
      </c>
      <c r="L37" s="152">
        <v>4.556449188561703E-2</v>
      </c>
      <c r="M37" s="229">
        <v>834</v>
      </c>
      <c r="N37" s="152">
        <v>5.0999999999999997E-2</v>
      </c>
      <c r="O37" s="152">
        <v>4.9000000000000002E-2</v>
      </c>
      <c r="P37" s="23">
        <f t="shared" si="1"/>
        <v>1.0116173926364328E-2</v>
      </c>
      <c r="Q37" s="23">
        <f t="shared" ref="Q37:Q68" si="19">1-(E37/Q$1)</f>
        <v>0.99213964508850194</v>
      </c>
      <c r="R37" s="23">
        <f t="shared" ref="R37:R68" si="20">Q37/R$1</f>
        <v>7.8121231896732465E-3</v>
      </c>
      <c r="S37" s="23">
        <f t="shared" si="15"/>
        <v>5.7926125353233368E-3</v>
      </c>
      <c r="T37" s="23">
        <f t="shared" ref="T37:T68" si="21">1-(G37/T$1)</f>
        <v>0.99226563841291715</v>
      </c>
      <c r="U37" s="95">
        <f t="shared" ref="U37:U68" si="22">T37/U$1</f>
        <v>7.8131152630938373E-3</v>
      </c>
      <c r="V37" s="23">
        <f t="shared" ref="V37:V68" si="23">H37/V$1</f>
        <v>6.5009057816619552E-3</v>
      </c>
      <c r="W37" s="23">
        <f t="shared" ref="W37:W68" si="24">I37/W$1</f>
        <v>7.1189684011614875E-3</v>
      </c>
      <c r="X37" s="23">
        <f t="shared" ref="X37:X68" si="25">J37/X$1</f>
        <v>8.2486567199248507E-3</v>
      </c>
      <c r="Y37" s="23">
        <f t="shared" si="6"/>
        <v>0.99112036881035182</v>
      </c>
      <c r="Z37" s="95">
        <f t="shared" si="7"/>
        <v>7.8040973922074933E-3</v>
      </c>
      <c r="AA37" s="23">
        <f t="shared" si="16"/>
        <v>6.9937615533362963E-3</v>
      </c>
      <c r="AB37" s="23">
        <f t="shared" si="8"/>
        <v>8.4545592782198798E-3</v>
      </c>
      <c r="AC37" s="23">
        <f t="shared" si="9"/>
        <v>7.8148942690775321E-3</v>
      </c>
      <c r="AD37" s="23">
        <f t="shared" si="14"/>
        <v>7.511881036332965E-3</v>
      </c>
      <c r="AE37" s="27">
        <f>('Modelo AHP'!$U$37*aux!P37)+('Modelo AHP'!$U$38*aux!R37)+('Modelo AHP'!$U$39*aux!S37)</f>
        <v>7.291632018070625E-3</v>
      </c>
      <c r="AF37" s="28">
        <f>aux!U37</f>
        <v>7.8131152630938373E-3</v>
      </c>
      <c r="AG37" s="27">
        <f>('Modelo AHP'!$U$47*aux!V37)+('Modelo AHP'!$U$48*aux!W37)+('Modelo AHP'!$U$49*aux!X37)</f>
        <v>7.4520007905786115E-3</v>
      </c>
      <c r="AH37" s="28">
        <f t="shared" si="10"/>
        <v>7.8040973922074933E-3</v>
      </c>
      <c r="AI37" s="27">
        <f>('Modelo AHP'!$U$56*aux!AA37)+('Modelo AHP'!$U$57*aux!AB37)+('Modelo AHP'!$U$58*aux!AC37)+('Modelo AHP'!$U$59*aux!AD37)</f>
        <v>7.9576913294784057E-3</v>
      </c>
      <c r="AJ37" s="29">
        <f>('Modelo AHP'!$U$23*aux!AE37)+('Modelo AHP'!$U$24*aux!AF37)+('Modelo AHP'!$U$25*aux!AG37)+('Modelo AHP'!$U$26*aux!AH37)+('Modelo AHP'!$U$27*aux!AI37)</f>
        <v>7.6155427728243344E-3</v>
      </c>
    </row>
    <row r="38" spans="1:36">
      <c r="A38" s="1">
        <f t="shared" si="18"/>
        <v>63</v>
      </c>
      <c r="B38" s="16" t="s">
        <v>52</v>
      </c>
      <c r="C38" s="17" t="s">
        <v>55</v>
      </c>
      <c r="D38" s="152">
        <v>0.10179161245120609</v>
      </c>
      <c r="E38" s="18">
        <v>84.44</v>
      </c>
      <c r="F38" s="152">
        <v>0.2718370779766911</v>
      </c>
      <c r="G38" s="172">
        <v>44890.05833714547</v>
      </c>
      <c r="H38" s="155">
        <v>6.9898783481148943</v>
      </c>
      <c r="I38" s="155">
        <v>9.1570223250951983</v>
      </c>
      <c r="J38" s="152">
        <v>3.5200402806736683E-2</v>
      </c>
      <c r="K38" s="174">
        <v>115707.76</v>
      </c>
      <c r="L38" s="152">
        <v>4.556449188561703E-2</v>
      </c>
      <c r="M38" s="229">
        <v>834</v>
      </c>
      <c r="N38" s="152">
        <v>5.0999999999999997E-2</v>
      </c>
      <c r="O38" s="152">
        <v>4.9000000000000002E-2</v>
      </c>
      <c r="P38" s="23">
        <f t="shared" si="1"/>
        <v>1.009456161599954E-2</v>
      </c>
      <c r="Q38" s="23">
        <f t="shared" si="19"/>
        <v>0.99205115726075577</v>
      </c>
      <c r="R38" s="23">
        <f t="shared" si="20"/>
        <v>7.8114264351240642E-3</v>
      </c>
      <c r="S38" s="23">
        <f t="shared" si="15"/>
        <v>5.5562482272494638E-3</v>
      </c>
      <c r="T38" s="23">
        <f t="shared" si="21"/>
        <v>0.99151057895005434</v>
      </c>
      <c r="U38" s="95">
        <f t="shared" si="22"/>
        <v>7.8071699129925558E-3</v>
      </c>
      <c r="V38" s="23">
        <f t="shared" si="23"/>
        <v>6.5798761228004557E-3</v>
      </c>
      <c r="W38" s="23">
        <f t="shared" si="24"/>
        <v>7.1587883610184522E-3</v>
      </c>
      <c r="X38" s="23">
        <f t="shared" si="25"/>
        <v>8.2486567199248507E-3</v>
      </c>
      <c r="Y38" s="23">
        <f t="shared" si="6"/>
        <v>0.99118880746191462</v>
      </c>
      <c r="Z38" s="95">
        <f t="shared" si="7"/>
        <v>7.8046362792276733E-3</v>
      </c>
      <c r="AA38" s="23">
        <f t="shared" si="16"/>
        <v>6.9937615533362963E-3</v>
      </c>
      <c r="AB38" s="23">
        <f t="shared" ref="AB38:AB69" si="26">M38/AB$1</f>
        <v>8.4545592782198798E-3</v>
      </c>
      <c r="AC38" s="23">
        <f t="shared" si="9"/>
        <v>7.8148942690775321E-3</v>
      </c>
      <c r="AD38" s="23">
        <f t="shared" si="14"/>
        <v>7.511881036332965E-3</v>
      </c>
      <c r="AE38" s="27">
        <f>('Modelo AHP'!$U$37*aux!P38)+('Modelo AHP'!$U$38*aux!R38)+('Modelo AHP'!$U$39*aux!S38)</f>
        <v>7.1432600646619462E-3</v>
      </c>
      <c r="AF38" s="28">
        <f>aux!U38</f>
        <v>7.8071699129925558E-3</v>
      </c>
      <c r="AG38" s="27">
        <f>('Modelo AHP'!$U$47*aux!V38)+('Modelo AHP'!$U$48*aux!W38)+('Modelo AHP'!$U$49*aux!X38)</f>
        <v>7.4830198918895557E-3</v>
      </c>
      <c r="AH38" s="28">
        <f t="shared" si="10"/>
        <v>7.8046362792276733E-3</v>
      </c>
      <c r="AI38" s="27">
        <f>('Modelo AHP'!$U$56*aux!AA38)+('Modelo AHP'!$U$57*aux!AB38)+('Modelo AHP'!$U$58*aux!AC38)+('Modelo AHP'!$U$59*aux!AD38)</f>
        <v>7.9576913294784057E-3</v>
      </c>
      <c r="AJ38" s="29">
        <f>('Modelo AHP'!$U$23*aux!AE38)+('Modelo AHP'!$U$24*aux!AF38)+('Modelo AHP'!$U$25*aux!AG38)+('Modelo AHP'!$U$26*aux!AH38)+('Modelo AHP'!$U$27*aux!AI38)</f>
        <v>7.5995041672412313E-3</v>
      </c>
    </row>
    <row r="39" spans="1:36">
      <c r="A39" s="1">
        <f t="shared" si="18"/>
        <v>32</v>
      </c>
      <c r="B39" s="16" t="s">
        <v>52</v>
      </c>
      <c r="C39" s="17" t="s">
        <v>56</v>
      </c>
      <c r="D39" s="152">
        <v>9.7807296879264843E-2</v>
      </c>
      <c r="E39" s="18">
        <v>82.6</v>
      </c>
      <c r="F39" s="152">
        <v>0.50077697841726621</v>
      </c>
      <c r="G39" s="172">
        <v>27382.438904218023</v>
      </c>
      <c r="H39" s="155">
        <v>11.885712839865233</v>
      </c>
      <c r="I39" s="155">
        <v>14.741725468792641</v>
      </c>
      <c r="J39" s="152">
        <v>3.5200402806736683E-2</v>
      </c>
      <c r="K39" s="174">
        <v>82608</v>
      </c>
      <c r="L39" s="152">
        <v>4.556449188561703E-2</v>
      </c>
      <c r="M39" s="229">
        <v>834</v>
      </c>
      <c r="N39" s="152">
        <v>5.0999999999999997E-2</v>
      </c>
      <c r="O39" s="152">
        <v>4.9000000000000002E-2</v>
      </c>
      <c r="P39" s="23">
        <f t="shared" si="1"/>
        <v>9.6994414477457273E-3</v>
      </c>
      <c r="Q39" s="23">
        <f t="shared" si="19"/>
        <v>0.99222436747676956</v>
      </c>
      <c r="R39" s="23">
        <f t="shared" si="20"/>
        <v>7.812790295092676E-3</v>
      </c>
      <c r="S39" s="23">
        <f t="shared" si="15"/>
        <v>1.023569418597437E-2</v>
      </c>
      <c r="T39" s="23">
        <f t="shared" si="21"/>
        <v>0.99482154708986059</v>
      </c>
      <c r="U39" s="95">
        <f t="shared" si="22"/>
        <v>7.8332405282666214E-3</v>
      </c>
      <c r="V39" s="23">
        <f t="shared" si="23"/>
        <v>1.1188537800315741E-2</v>
      </c>
      <c r="W39" s="23">
        <f t="shared" si="24"/>
        <v>1.152480456644785E-2</v>
      </c>
      <c r="X39" s="23">
        <f t="shared" si="25"/>
        <v>8.2486567199248507E-3</v>
      </c>
      <c r="Y39" s="23">
        <f t="shared" si="6"/>
        <v>0.99370936752050032</v>
      </c>
      <c r="Z39" s="95">
        <f t="shared" si="7"/>
        <v>7.8244832088228359E-3</v>
      </c>
      <c r="AA39" s="23">
        <f t="shared" si="16"/>
        <v>6.9937615533362963E-3</v>
      </c>
      <c r="AB39" s="23">
        <f t="shared" si="26"/>
        <v>8.4545592782198798E-3</v>
      </c>
      <c r="AC39" s="23">
        <f t="shared" si="9"/>
        <v>7.8148942690775321E-3</v>
      </c>
      <c r="AD39" s="23">
        <f t="shared" si="14"/>
        <v>7.511881036332965E-3</v>
      </c>
      <c r="AE39" s="27">
        <f>('Modelo AHP'!$U$37*aux!P39)+('Modelo AHP'!$U$38*aux!R39)+('Modelo AHP'!$U$39*aux!S39)</f>
        <v>9.8325279754176067E-3</v>
      </c>
      <c r="AF39" s="28">
        <f>aux!U39</f>
        <v>7.8332405282666214E-3</v>
      </c>
      <c r="AG39" s="27">
        <f>('Modelo AHP'!$U$47*aux!V39)+('Modelo AHP'!$U$48*aux!W39)+('Modelo AHP'!$U$49*aux!X39)</f>
        <v>1.0198823566339903E-2</v>
      </c>
      <c r="AH39" s="28">
        <f t="shared" si="10"/>
        <v>7.8244832088228359E-3</v>
      </c>
      <c r="AI39" s="27">
        <f>('Modelo AHP'!$U$56*aux!AA39)+('Modelo AHP'!$U$57*aux!AB39)+('Modelo AHP'!$U$58*aux!AC39)+('Modelo AHP'!$U$59*aux!AD39)</f>
        <v>7.9576913294784057E-3</v>
      </c>
      <c r="AJ39" s="29">
        <f>('Modelo AHP'!$U$23*aux!AE39)+('Modelo AHP'!$U$24*aux!AF39)+('Modelo AHP'!$U$25*aux!AG39)+('Modelo AHP'!$U$26*aux!AH39)+('Modelo AHP'!$U$27*aux!AI39)</f>
        <v>8.9862648767533044E-3</v>
      </c>
    </row>
    <row r="40" spans="1:36">
      <c r="A40" s="1">
        <f t="shared" si="18"/>
        <v>41</v>
      </c>
      <c r="B40" s="16" t="s">
        <v>52</v>
      </c>
      <c r="C40" s="17" t="s">
        <v>57</v>
      </c>
      <c r="D40" s="152">
        <v>0.15677798048703101</v>
      </c>
      <c r="E40" s="18">
        <v>83.03</v>
      </c>
      <c r="F40" s="152">
        <v>0.48995943204868153</v>
      </c>
      <c r="G40" s="172">
        <v>26530.572431493241</v>
      </c>
      <c r="H40" s="155">
        <v>9.1505009109783284</v>
      </c>
      <c r="I40" s="155">
        <v>11.701317398247904</v>
      </c>
      <c r="J40" s="152">
        <v>3.5200402806736683E-2</v>
      </c>
      <c r="K40" s="174">
        <v>57138.76</v>
      </c>
      <c r="L40" s="152">
        <v>4.556449188561703E-2</v>
      </c>
      <c r="M40" s="229">
        <v>834</v>
      </c>
      <c r="N40" s="152">
        <v>5.0999999999999997E-2</v>
      </c>
      <c r="O40" s="152">
        <v>4.9000000000000002E-2</v>
      </c>
      <c r="P40" s="23">
        <f t="shared" si="1"/>
        <v>1.5547498914185403E-2</v>
      </c>
      <c r="Q40" s="23">
        <f t="shared" si="19"/>
        <v>0.99218388900237509</v>
      </c>
      <c r="R40" s="23">
        <f t="shared" si="20"/>
        <v>7.8124715669478382E-3</v>
      </c>
      <c r="S40" s="23">
        <f t="shared" si="15"/>
        <v>1.0014587583148131E-2</v>
      </c>
      <c r="T40" s="23">
        <f t="shared" si="21"/>
        <v>0.99498264853265617</v>
      </c>
      <c r="U40" s="95">
        <f t="shared" si="22"/>
        <v>7.8345090435642233E-3</v>
      </c>
      <c r="V40" s="23">
        <f t="shared" si="23"/>
        <v>8.613763996629208E-3</v>
      </c>
      <c r="W40" s="23">
        <f t="shared" si="24"/>
        <v>9.1478705440732836E-3</v>
      </c>
      <c r="X40" s="23">
        <f t="shared" si="25"/>
        <v>8.2486567199248507E-3</v>
      </c>
      <c r="Y40" s="23">
        <f t="shared" si="6"/>
        <v>0.99564886040705092</v>
      </c>
      <c r="Z40" s="95">
        <f t="shared" si="7"/>
        <v>7.8397548063547304E-3</v>
      </c>
      <c r="AA40" s="23">
        <f t="shared" si="16"/>
        <v>6.9937615533362963E-3</v>
      </c>
      <c r="AB40" s="23">
        <f t="shared" si="26"/>
        <v>8.4545592782198798E-3</v>
      </c>
      <c r="AC40" s="23">
        <f t="shared" si="9"/>
        <v>7.8148942690775321E-3</v>
      </c>
      <c r="AD40" s="23">
        <f t="shared" si="14"/>
        <v>7.511881036332965E-3</v>
      </c>
      <c r="AE40" s="27">
        <f>('Modelo AHP'!$U$37*aux!P40)+('Modelo AHP'!$U$38*aux!R40)+('Modelo AHP'!$U$39*aux!S40)</f>
        <v>1.1454249380839283E-2</v>
      </c>
      <c r="AF40" s="28">
        <f>aux!U40</f>
        <v>7.8345090435642233E-3</v>
      </c>
      <c r="AG40" s="27">
        <f>('Modelo AHP'!$U$47*aux!V40)+('Modelo AHP'!$U$48*aux!W40)+('Modelo AHP'!$U$49*aux!X40)</f>
        <v>8.709170414703829E-3</v>
      </c>
      <c r="AH40" s="28">
        <f t="shared" si="10"/>
        <v>7.8397548063547304E-3</v>
      </c>
      <c r="AI40" s="27">
        <f>('Modelo AHP'!$U$56*aux!AA40)+('Modelo AHP'!$U$57*aux!AB40)+('Modelo AHP'!$U$58*aux!AC40)+('Modelo AHP'!$U$59*aux!AD40)</f>
        <v>7.9576913294784057E-3</v>
      </c>
      <c r="AJ40" s="29">
        <f>('Modelo AHP'!$U$23*aux!AE40)+('Modelo AHP'!$U$24*aux!AF40)+('Modelo AHP'!$U$25*aux!AG40)+('Modelo AHP'!$U$26*aux!AH40)+('Modelo AHP'!$U$27*aux!AI40)</f>
        <v>8.7494099048334058E-3</v>
      </c>
    </row>
    <row r="41" spans="1:36">
      <c r="A41" s="1">
        <f t="shared" si="18"/>
        <v>39</v>
      </c>
      <c r="B41" s="16" t="s">
        <v>52</v>
      </c>
      <c r="C41" s="17" t="s">
        <v>58</v>
      </c>
      <c r="D41" s="152">
        <v>0.18034877025581969</v>
      </c>
      <c r="E41" s="18">
        <v>82.77</v>
      </c>
      <c r="F41" s="152">
        <v>0.46080386189526706</v>
      </c>
      <c r="G41" s="172">
        <v>26856.561407582445</v>
      </c>
      <c r="H41" s="155">
        <v>8.8935568222115169</v>
      </c>
      <c r="I41" s="155">
        <v>11.429613625522601</v>
      </c>
      <c r="J41" s="152">
        <v>3.5200402806736683E-2</v>
      </c>
      <c r="K41" s="174">
        <v>71255.600000000006</v>
      </c>
      <c r="L41" s="152">
        <v>4.556449188561703E-2</v>
      </c>
      <c r="M41" s="229">
        <v>834</v>
      </c>
      <c r="N41" s="152">
        <v>5.0999999999999997E-2</v>
      </c>
      <c r="O41" s="152">
        <v>4.9000000000000002E-2</v>
      </c>
      <c r="P41" s="23">
        <f t="shared" si="1"/>
        <v>1.7884988064117712E-2</v>
      </c>
      <c r="Q41" s="23">
        <f t="shared" si="19"/>
        <v>0.99220836435898574</v>
      </c>
      <c r="R41" s="23">
        <f t="shared" si="20"/>
        <v>7.812664286291229E-3</v>
      </c>
      <c r="S41" s="23">
        <f t="shared" si="15"/>
        <v>9.4186586311997625E-3</v>
      </c>
      <c r="T41" s="23">
        <f t="shared" si="21"/>
        <v>0.99492099885390373</v>
      </c>
      <c r="U41" s="95">
        <f t="shared" si="22"/>
        <v>7.8340236130228658E-3</v>
      </c>
      <c r="V41" s="23">
        <f t="shared" si="23"/>
        <v>8.3718913644642411E-3</v>
      </c>
      <c r="W41" s="23">
        <f t="shared" si="24"/>
        <v>8.9354576289600203E-3</v>
      </c>
      <c r="X41" s="23">
        <f t="shared" si="25"/>
        <v>8.2486567199248507E-3</v>
      </c>
      <c r="Y41" s="23">
        <f t="shared" si="6"/>
        <v>0.99457385735393378</v>
      </c>
      <c r="Z41" s="95">
        <f t="shared" si="7"/>
        <v>7.8312902153853045E-3</v>
      </c>
      <c r="AA41" s="23">
        <f t="shared" si="16"/>
        <v>6.9937615533362963E-3</v>
      </c>
      <c r="AB41" s="23">
        <f t="shared" si="26"/>
        <v>8.4545592782198798E-3</v>
      </c>
      <c r="AC41" s="23">
        <f t="shared" si="9"/>
        <v>7.8148942690775321E-3</v>
      </c>
      <c r="AD41" s="23">
        <f t="shared" si="14"/>
        <v>7.511881036332965E-3</v>
      </c>
      <c r="AE41" s="27">
        <f>('Modelo AHP'!$U$37*aux!P41)+('Modelo AHP'!$U$38*aux!R41)+('Modelo AHP'!$U$39*aux!S41)</f>
        <v>1.1797958026584293E-2</v>
      </c>
      <c r="AF41" s="28">
        <f>aux!U41</f>
        <v>7.8340236130228658E-3</v>
      </c>
      <c r="AG41" s="27">
        <f>('Modelo AHP'!$U$47*aux!V41)+('Modelo AHP'!$U$48*aux!W41)+('Modelo AHP'!$U$49*aux!X41)</f>
        <v>8.5740555249843899E-3</v>
      </c>
      <c r="AH41" s="28">
        <f t="shared" si="10"/>
        <v>7.8312902153853045E-3</v>
      </c>
      <c r="AI41" s="27">
        <f>('Modelo AHP'!$U$56*aux!AA41)+('Modelo AHP'!$U$57*aux!AB41)+('Modelo AHP'!$U$58*aux!AC41)+('Modelo AHP'!$U$59*aux!AD41)</f>
        <v>7.9576913294784057E-3</v>
      </c>
      <c r="AJ41" s="29">
        <f>('Modelo AHP'!$U$23*aux!AE41)+('Modelo AHP'!$U$24*aux!AF41)+('Modelo AHP'!$U$25*aux!AG41)+('Modelo AHP'!$U$26*aux!AH41)+('Modelo AHP'!$U$27*aux!AI41)</f>
        <v>8.7598047343431917E-3</v>
      </c>
    </row>
    <row r="42" spans="1:36">
      <c r="A42" s="1">
        <f t="shared" si="18"/>
        <v>94</v>
      </c>
      <c r="B42" s="16" t="s">
        <v>59</v>
      </c>
      <c r="C42" s="17" t="s">
        <v>60</v>
      </c>
      <c r="D42" s="152">
        <v>5.9180576631259481E-2</v>
      </c>
      <c r="E42" s="18">
        <v>83.84</v>
      </c>
      <c r="F42" s="152">
        <v>0.23110433456763232</v>
      </c>
      <c r="G42" s="172">
        <v>42284.773323483059</v>
      </c>
      <c r="H42" s="155">
        <v>6.6524767649095304</v>
      </c>
      <c r="I42" s="155">
        <v>8.3571915890540946</v>
      </c>
      <c r="J42" s="152">
        <v>2.1650614389711061E-2</v>
      </c>
      <c r="K42" s="174">
        <v>116301.97</v>
      </c>
      <c r="L42" s="152">
        <v>3.7036180574504786E-2</v>
      </c>
      <c r="M42" s="229">
        <v>149</v>
      </c>
      <c r="N42" s="152">
        <v>3.3000000000000002E-2</v>
      </c>
      <c r="O42" s="152">
        <v>3.4000000000000002E-2</v>
      </c>
      <c r="P42" s="23">
        <f t="shared" si="1"/>
        <v>5.868872325418723E-3</v>
      </c>
      <c r="Q42" s="23">
        <f t="shared" si="19"/>
        <v>0.99210763885293418</v>
      </c>
      <c r="R42" s="23">
        <f t="shared" si="20"/>
        <v>7.8118711720703508E-3</v>
      </c>
      <c r="S42" s="23">
        <f t="shared" si="15"/>
        <v>4.7236861829466036E-3</v>
      </c>
      <c r="T42" s="23">
        <f t="shared" si="21"/>
        <v>0.99200327961152335</v>
      </c>
      <c r="U42" s="95">
        <f t="shared" si="22"/>
        <v>7.8110494457600283E-3</v>
      </c>
      <c r="V42" s="23">
        <f t="shared" si="23"/>
        <v>6.262265356122839E-3</v>
      </c>
      <c r="W42" s="23">
        <f t="shared" si="24"/>
        <v>6.5334956882831209E-3</v>
      </c>
      <c r="X42" s="23">
        <f t="shared" si="25"/>
        <v>5.0734784728660382E-3</v>
      </c>
      <c r="Y42" s="23">
        <f t="shared" si="6"/>
        <v>0.99114355813103083</v>
      </c>
      <c r="Z42" s="95">
        <f t="shared" si="7"/>
        <v>7.8042799852837061E-3</v>
      </c>
      <c r="AA42" s="23">
        <f t="shared" si="16"/>
        <v>5.6847383799347399E-3</v>
      </c>
      <c r="AB42" s="23">
        <f t="shared" si="26"/>
        <v>1.5104668254853262E-3</v>
      </c>
      <c r="AC42" s="23">
        <f t="shared" si="9"/>
        <v>5.0566962917560502E-3</v>
      </c>
      <c r="AD42" s="23">
        <f t="shared" si="14"/>
        <v>5.212325617047364E-3</v>
      </c>
      <c r="AE42" s="27">
        <f>('Modelo AHP'!$U$37*aux!P42)+('Modelo AHP'!$U$38*aux!R42)+('Modelo AHP'!$U$39*aux!S42)</f>
        <v>5.376060524600614E-3</v>
      </c>
      <c r="AF42" s="28">
        <f>aux!U42</f>
        <v>7.8110494457600283E-3</v>
      </c>
      <c r="AG42" s="27">
        <f>('Modelo AHP'!$U$47*aux!V42)+('Modelo AHP'!$U$48*aux!W42)+('Modelo AHP'!$U$49*aux!X42)</f>
        <v>5.9220352044601476E-3</v>
      </c>
      <c r="AH42" s="28">
        <f t="shared" si="10"/>
        <v>7.8042799852837061E-3</v>
      </c>
      <c r="AI42" s="27">
        <f>('Modelo AHP'!$U$56*aux!AA42)+('Modelo AHP'!$U$57*aux!AB42)+('Modelo AHP'!$U$58*aux!AC42)+('Modelo AHP'!$U$59*aux!AD42)</f>
        <v>3.428562549443191E-3</v>
      </c>
      <c r="AJ42" s="29">
        <f>('Modelo AHP'!$U$23*aux!AE42)+('Modelo AHP'!$U$24*aux!AF42)+('Modelo AHP'!$U$25*aux!AG42)+('Modelo AHP'!$U$26*aux!AH42)+('Modelo AHP'!$U$27*aux!AI42)</f>
        <v>6.3483701722463065E-3</v>
      </c>
    </row>
    <row r="43" spans="1:36">
      <c r="A43" s="1">
        <f t="shared" si="18"/>
        <v>93</v>
      </c>
      <c r="B43" s="16" t="s">
        <v>59</v>
      </c>
      <c r="C43" s="17" t="s">
        <v>61</v>
      </c>
      <c r="D43" s="152">
        <v>5.881136523429422E-2</v>
      </c>
      <c r="E43" s="18">
        <v>82.97</v>
      </c>
      <c r="F43" s="152">
        <v>0.25361439692649884</v>
      </c>
      <c r="G43" s="172">
        <v>40170.2759776229</v>
      </c>
      <c r="H43" s="155">
        <v>6.3819345217195984</v>
      </c>
      <c r="I43" s="155">
        <v>8.2422198032652556</v>
      </c>
      <c r="J43" s="152">
        <v>2.1650614389711061E-2</v>
      </c>
      <c r="K43" s="174">
        <v>121262.94</v>
      </c>
      <c r="L43" s="152">
        <v>3.7036180574504786E-2</v>
      </c>
      <c r="M43" s="229">
        <v>149</v>
      </c>
      <c r="N43" s="152">
        <v>3.3000000000000002E-2</v>
      </c>
      <c r="O43" s="152">
        <v>3.4000000000000002E-2</v>
      </c>
      <c r="P43" s="23">
        <f t="shared" si="1"/>
        <v>5.8322580395630819E-3</v>
      </c>
      <c r="Q43" s="23">
        <f t="shared" si="19"/>
        <v>0.99218953716159286</v>
      </c>
      <c r="R43" s="23">
        <f t="shared" si="20"/>
        <v>7.8125160406424653E-3</v>
      </c>
      <c r="S43" s="23">
        <f t="shared" si="15"/>
        <v>5.1837834404938289E-3</v>
      </c>
      <c r="T43" s="23">
        <f t="shared" si="21"/>
        <v>0.99240316455137312</v>
      </c>
      <c r="U43" s="95">
        <f t="shared" si="22"/>
        <v>7.8141981460738055E-3</v>
      </c>
      <c r="V43" s="23">
        <f t="shared" si="23"/>
        <v>6.0075921905083911E-3</v>
      </c>
      <c r="W43" s="23">
        <f t="shared" si="24"/>
        <v>6.4436129018564658E-3</v>
      </c>
      <c r="X43" s="23">
        <f t="shared" si="25"/>
        <v>5.0734784728660382E-3</v>
      </c>
      <c r="Y43" s="23">
        <f t="shared" si="6"/>
        <v>0.990765778266952</v>
      </c>
      <c r="Z43" s="95">
        <f t="shared" si="7"/>
        <v>7.8013053406846607E-3</v>
      </c>
      <c r="AA43" s="23">
        <f t="shared" si="16"/>
        <v>5.6847383799347399E-3</v>
      </c>
      <c r="AB43" s="23">
        <f t="shared" si="26"/>
        <v>1.5104668254853262E-3</v>
      </c>
      <c r="AC43" s="23">
        <f t="shared" si="9"/>
        <v>5.0566962917560502E-3</v>
      </c>
      <c r="AD43" s="23">
        <f t="shared" si="14"/>
        <v>5.212325617047364E-3</v>
      </c>
      <c r="AE43" s="27">
        <f>('Modelo AHP'!$U$37*aux!P43)+('Modelo AHP'!$U$38*aux!R43)+('Modelo AHP'!$U$39*aux!S43)</f>
        <v>5.6411990802294684E-3</v>
      </c>
      <c r="AF43" s="28">
        <f>aux!U43</f>
        <v>7.8141981460738055E-3</v>
      </c>
      <c r="AG43" s="27">
        <f>('Modelo AHP'!$U$47*aux!V43)+('Modelo AHP'!$U$48*aux!W43)+('Modelo AHP'!$U$49*aux!X43)</f>
        <v>5.8390878925147927E-3</v>
      </c>
      <c r="AH43" s="28">
        <f t="shared" si="10"/>
        <v>7.8013053406846607E-3</v>
      </c>
      <c r="AI43" s="27">
        <f>('Modelo AHP'!$U$56*aux!AA43)+('Modelo AHP'!$U$57*aux!AB43)+('Modelo AHP'!$U$58*aux!AC43)+('Modelo AHP'!$U$59*aux!AD43)</f>
        <v>3.428562549443191E-3</v>
      </c>
      <c r="AJ43" s="29">
        <f>('Modelo AHP'!$U$23*aux!AE43)+('Modelo AHP'!$U$24*aux!AF43)+('Modelo AHP'!$U$25*aux!AG43)+('Modelo AHP'!$U$26*aux!AH43)+('Modelo AHP'!$U$27*aux!AI43)</f>
        <v>6.3650648575020079E-3</v>
      </c>
    </row>
    <row r="44" spans="1:36">
      <c r="A44" s="1">
        <f t="shared" si="18"/>
        <v>95</v>
      </c>
      <c r="B44" s="16" t="s">
        <v>59</v>
      </c>
      <c r="C44" s="17" t="s">
        <v>62</v>
      </c>
      <c r="D44" s="152">
        <v>6.1551639745472349E-2</v>
      </c>
      <c r="E44" s="18">
        <v>83.5</v>
      </c>
      <c r="F44" s="152">
        <v>0.23211995659465326</v>
      </c>
      <c r="G44" s="172">
        <v>39427.800574824796</v>
      </c>
      <c r="H44" s="155">
        <v>6.5669471719802797</v>
      </c>
      <c r="I44" s="155">
        <v>8.2652516746627942</v>
      </c>
      <c r="J44" s="152">
        <v>2.1650614389711061E-2</v>
      </c>
      <c r="K44" s="174">
        <v>117119.32</v>
      </c>
      <c r="L44" s="152">
        <v>3.7036180574504786E-2</v>
      </c>
      <c r="M44" s="229">
        <v>149</v>
      </c>
      <c r="N44" s="152">
        <v>3.3000000000000002E-2</v>
      </c>
      <c r="O44" s="152">
        <v>3.4000000000000002E-2</v>
      </c>
      <c r="P44" s="23">
        <f t="shared" si="1"/>
        <v>6.1040080318436381E-3</v>
      </c>
      <c r="Q44" s="23">
        <f t="shared" si="19"/>
        <v>0.99213964508850194</v>
      </c>
      <c r="R44" s="23">
        <f t="shared" si="20"/>
        <v>7.8121231896732465E-3</v>
      </c>
      <c r="S44" s="23">
        <f t="shared" si="15"/>
        <v>4.7444451174127635E-3</v>
      </c>
      <c r="T44" s="23">
        <f t="shared" si="21"/>
        <v>0.99254357841018881</v>
      </c>
      <c r="U44" s="95">
        <f t="shared" si="22"/>
        <v>7.8153037670093631E-3</v>
      </c>
      <c r="V44" s="23">
        <f t="shared" si="23"/>
        <v>6.1817526349737225E-3</v>
      </c>
      <c r="W44" s="23">
        <f t="shared" si="24"/>
        <v>6.4616187870710634E-3</v>
      </c>
      <c r="X44" s="23">
        <f t="shared" si="25"/>
        <v>5.0734784728660382E-3</v>
      </c>
      <c r="Y44" s="23">
        <f t="shared" si="6"/>
        <v>0.9910813165992528</v>
      </c>
      <c r="Z44" s="95">
        <f t="shared" si="7"/>
        <v>7.8037898944823044E-3</v>
      </c>
      <c r="AA44" s="23">
        <f t="shared" si="16"/>
        <v>5.6847383799347399E-3</v>
      </c>
      <c r="AB44" s="23">
        <f t="shared" si="26"/>
        <v>1.5104668254853262E-3</v>
      </c>
      <c r="AC44" s="23">
        <f t="shared" si="9"/>
        <v>5.0566962917560502E-3</v>
      </c>
      <c r="AD44" s="23">
        <f t="shared" si="14"/>
        <v>5.212325617047364E-3</v>
      </c>
      <c r="AE44" s="27">
        <f>('Modelo AHP'!$U$37*aux!P44)+('Modelo AHP'!$U$38*aux!R44)+('Modelo AHP'!$U$39*aux!S44)</f>
        <v>5.4590817989680742E-3</v>
      </c>
      <c r="AF44" s="28">
        <f>aux!U44</f>
        <v>7.8153037670093631E-3</v>
      </c>
      <c r="AG44" s="27">
        <f>('Modelo AHP'!$U$47*aux!V44)+('Modelo AHP'!$U$48*aux!W44)+('Modelo AHP'!$U$49*aux!X44)</f>
        <v>5.8765401515372077E-3</v>
      </c>
      <c r="AH44" s="28">
        <f t="shared" si="10"/>
        <v>7.8037898944823044E-3</v>
      </c>
      <c r="AI44" s="27">
        <f>('Modelo AHP'!$U$56*aux!AA44)+('Modelo AHP'!$U$57*aux!AB44)+('Modelo AHP'!$U$58*aux!AC44)+('Modelo AHP'!$U$59*aux!AD44)</f>
        <v>3.428562549443191E-3</v>
      </c>
      <c r="AJ44" s="29">
        <f>('Modelo AHP'!$U$23*aux!AE44)+('Modelo AHP'!$U$24*aux!AF44)+('Modelo AHP'!$U$25*aux!AG44)+('Modelo AHP'!$U$26*aux!AH44)+('Modelo AHP'!$U$27*aux!AI44)</f>
        <v>6.348014037240733E-3</v>
      </c>
    </row>
    <row r="45" spans="1:36">
      <c r="A45" s="1">
        <f t="shared" si="18"/>
        <v>113</v>
      </c>
      <c r="B45" s="16" t="s">
        <v>59</v>
      </c>
      <c r="C45" s="17" t="s">
        <v>63</v>
      </c>
      <c r="D45" s="152">
        <v>6.6453447050461981E-2</v>
      </c>
      <c r="E45" s="18">
        <v>84.02</v>
      </c>
      <c r="F45" s="152">
        <v>0.20415795144831084</v>
      </c>
      <c r="G45" s="172">
        <v>69448.64912052537</v>
      </c>
      <c r="H45" s="155">
        <v>4.77139252414133</v>
      </c>
      <c r="I45" s="155">
        <v>5.7425753205114605</v>
      </c>
      <c r="J45" s="152">
        <v>2.1650614389711061E-2</v>
      </c>
      <c r="K45" s="174">
        <v>173061.64</v>
      </c>
      <c r="L45" s="152">
        <v>3.7036180574504786E-2</v>
      </c>
      <c r="M45" s="229">
        <v>149</v>
      </c>
      <c r="N45" s="152">
        <v>3.3000000000000002E-2</v>
      </c>
      <c r="O45" s="152">
        <v>3.4000000000000002E-2</v>
      </c>
      <c r="P45" s="23">
        <f t="shared" si="1"/>
        <v>6.5901148404345078E-3</v>
      </c>
      <c r="Q45" s="23">
        <f t="shared" si="19"/>
        <v>0.99209069437528064</v>
      </c>
      <c r="R45" s="23">
        <f t="shared" si="20"/>
        <v>7.811737750986464E-3</v>
      </c>
      <c r="S45" s="23">
        <f t="shared" si="15"/>
        <v>4.1729121879055262E-3</v>
      </c>
      <c r="T45" s="23">
        <f t="shared" si="21"/>
        <v>0.98686616044679509</v>
      </c>
      <c r="U45" s="95">
        <f t="shared" si="22"/>
        <v>7.7705996885574433E-3</v>
      </c>
      <c r="V45" s="23">
        <f t="shared" si="23"/>
        <v>4.4915190477632736E-3</v>
      </c>
      <c r="W45" s="23">
        <f t="shared" si="24"/>
        <v>4.4894377131838945E-3</v>
      </c>
      <c r="X45" s="23">
        <f t="shared" si="25"/>
        <v>5.0734784728660382E-3</v>
      </c>
      <c r="Y45" s="23">
        <f t="shared" si="6"/>
        <v>0.98682128639430222</v>
      </c>
      <c r="Z45" s="95">
        <f t="shared" si="7"/>
        <v>7.7702463495614342E-3</v>
      </c>
      <c r="AA45" s="23">
        <f t="shared" si="16"/>
        <v>5.6847383799347399E-3</v>
      </c>
      <c r="AB45" s="23">
        <f t="shared" si="26"/>
        <v>1.5104668254853262E-3</v>
      </c>
      <c r="AC45" s="23">
        <f t="shared" si="9"/>
        <v>5.0566962917560502E-3</v>
      </c>
      <c r="AD45" s="23">
        <f t="shared" si="14"/>
        <v>5.212325617047364E-3</v>
      </c>
      <c r="AE45" s="27">
        <f>('Modelo AHP'!$U$37*aux!P45)+('Modelo AHP'!$U$38*aux!R45)+('Modelo AHP'!$U$39*aux!S45)</f>
        <v>5.2619555399723138E-3</v>
      </c>
      <c r="AF45" s="28">
        <f>aux!U45</f>
        <v>7.7705996885574433E-3</v>
      </c>
      <c r="AG45" s="27">
        <f>('Modelo AHP'!$U$47*aux!V45)+('Modelo AHP'!$U$48*aux!W45)+('Modelo AHP'!$U$49*aux!X45)</f>
        <v>4.7160303346491343E-3</v>
      </c>
      <c r="AH45" s="28">
        <f t="shared" si="10"/>
        <v>7.7702463495614342E-3</v>
      </c>
      <c r="AI45" s="27">
        <f>('Modelo AHP'!$U$56*aux!AA45)+('Modelo AHP'!$U$57*aux!AB45)+('Modelo AHP'!$U$58*aux!AC45)+('Modelo AHP'!$U$59*aux!AD45)</f>
        <v>3.428562549443191E-3</v>
      </c>
      <c r="AJ45" s="29">
        <f>('Modelo AHP'!$U$23*aux!AE45)+('Modelo AHP'!$U$24*aux!AF45)+('Modelo AHP'!$U$25*aux!AG45)+('Modelo AHP'!$U$26*aux!AH45)+('Modelo AHP'!$U$27*aux!AI45)</f>
        <v>5.901597341193659E-3</v>
      </c>
    </row>
    <row r="46" spans="1:36">
      <c r="A46" s="1">
        <f t="shared" si="18"/>
        <v>101</v>
      </c>
      <c r="B46" s="16" t="s">
        <v>59</v>
      </c>
      <c r="C46" s="17" t="s">
        <v>64</v>
      </c>
      <c r="D46" s="152">
        <v>5.8643701301122168E-2</v>
      </c>
      <c r="E46" s="18">
        <v>84.44</v>
      </c>
      <c r="F46" s="152">
        <v>0.22629773610793505</v>
      </c>
      <c r="G46" s="172">
        <v>47942.165133161499</v>
      </c>
      <c r="H46" s="155">
        <v>5.7651090614610583</v>
      </c>
      <c r="I46" s="155">
        <v>7.5823779823353226</v>
      </c>
      <c r="J46" s="152">
        <v>2.1650614389711061E-2</v>
      </c>
      <c r="K46" s="174">
        <v>123153.18</v>
      </c>
      <c r="L46" s="152">
        <v>3.7036180574504786E-2</v>
      </c>
      <c r="M46" s="229">
        <v>149</v>
      </c>
      <c r="N46" s="152">
        <v>3.3000000000000002E-2</v>
      </c>
      <c r="O46" s="152">
        <v>3.4000000000000002E-2</v>
      </c>
      <c r="P46" s="23">
        <f t="shared" si="1"/>
        <v>5.8156309927619772E-3</v>
      </c>
      <c r="Q46" s="23">
        <f t="shared" si="19"/>
        <v>0.99205115726075577</v>
      </c>
      <c r="R46" s="23">
        <f t="shared" si="20"/>
        <v>7.8114264351240642E-3</v>
      </c>
      <c r="S46" s="23">
        <f t="shared" si="15"/>
        <v>4.6254411077362124E-3</v>
      </c>
      <c r="T46" s="23">
        <f t="shared" si="21"/>
        <v>0.99093337721228469</v>
      </c>
      <c r="U46" s="95">
        <f t="shared" si="22"/>
        <v>7.8026250174195663E-3</v>
      </c>
      <c r="V46" s="23">
        <f t="shared" si="23"/>
        <v>5.4269475904510601E-3</v>
      </c>
      <c r="W46" s="23">
        <f t="shared" si="24"/>
        <v>5.9277609381847137E-3</v>
      </c>
      <c r="X46" s="23">
        <f t="shared" si="25"/>
        <v>5.0734784728660382E-3</v>
      </c>
      <c r="Y46" s="23">
        <f t="shared" si="6"/>
        <v>0.99062183572944906</v>
      </c>
      <c r="Z46" s="95">
        <f t="shared" si="7"/>
        <v>7.8001719348775511E-3</v>
      </c>
      <c r="AA46" s="23">
        <f t="shared" si="16"/>
        <v>5.6847383799347399E-3</v>
      </c>
      <c r="AB46" s="23">
        <f t="shared" si="26"/>
        <v>1.5104668254853262E-3</v>
      </c>
      <c r="AC46" s="23">
        <f t="shared" si="9"/>
        <v>5.0566962917560502E-3</v>
      </c>
      <c r="AD46" s="23">
        <f t="shared" si="14"/>
        <v>5.212325617047364E-3</v>
      </c>
      <c r="AE46" s="27">
        <f>('Modelo AHP'!$U$37*aux!P46)+('Modelo AHP'!$U$38*aux!R46)+('Modelo AHP'!$U$39*aux!S46)</f>
        <v>5.3010966059827275E-3</v>
      </c>
      <c r="AF46" s="28">
        <f>aux!U46</f>
        <v>7.8026250174195663E-3</v>
      </c>
      <c r="AG46" s="27">
        <f>('Modelo AHP'!$U$47*aux!V46)+('Modelo AHP'!$U$48*aux!W46)+('Modelo AHP'!$U$49*aux!X46)</f>
        <v>5.5120991199417045E-3</v>
      </c>
      <c r="AH46" s="28">
        <f t="shared" si="10"/>
        <v>7.8001719348775511E-3</v>
      </c>
      <c r="AI46" s="27">
        <f>('Modelo AHP'!$U$56*aux!AA46)+('Modelo AHP'!$U$57*aux!AB46)+('Modelo AHP'!$U$58*aux!AC46)+('Modelo AHP'!$U$59*aux!AD46)</f>
        <v>3.428562549443191E-3</v>
      </c>
      <c r="AJ46" s="29">
        <f>('Modelo AHP'!$U$23*aux!AE46)+('Modelo AHP'!$U$24*aux!AF46)+('Modelo AHP'!$U$25*aux!AG46)+('Modelo AHP'!$U$26*aux!AH46)+('Modelo AHP'!$U$27*aux!AI46)</f>
        <v>6.1927475112938096E-3</v>
      </c>
    </row>
    <row r="47" spans="1:36">
      <c r="A47" s="1">
        <f t="shared" si="18"/>
        <v>115</v>
      </c>
      <c r="B47" s="16" t="s">
        <v>59</v>
      </c>
      <c r="C47" s="17" t="s">
        <v>65</v>
      </c>
      <c r="D47" s="152">
        <v>3.4582132564841495E-2</v>
      </c>
      <c r="E47" s="18">
        <v>84.33</v>
      </c>
      <c r="F47" s="152">
        <v>0.18189762796504369</v>
      </c>
      <c r="G47" s="172">
        <v>56811.914053250766</v>
      </c>
      <c r="H47" s="155">
        <v>5.1998718147346068</v>
      </c>
      <c r="I47" s="155">
        <v>6.5601184594244968</v>
      </c>
      <c r="J47" s="152">
        <v>2.1650614389711061E-2</v>
      </c>
      <c r="K47" s="174">
        <v>178491.72</v>
      </c>
      <c r="L47" s="152">
        <v>3.7036180574504786E-2</v>
      </c>
      <c r="M47" s="229">
        <v>149</v>
      </c>
      <c r="N47" s="152">
        <v>3.3000000000000002E-2</v>
      </c>
      <c r="O47" s="152">
        <v>3.4000000000000002E-2</v>
      </c>
      <c r="P47" s="23">
        <f t="shared" si="1"/>
        <v>3.4294718354696855E-3</v>
      </c>
      <c r="Q47" s="23">
        <f t="shared" si="19"/>
        <v>0.99206151221932182</v>
      </c>
      <c r="R47" s="23">
        <f t="shared" si="20"/>
        <v>7.8115079702308831E-3</v>
      </c>
      <c r="S47" s="23">
        <f t="shared" si="15"/>
        <v>3.717919499592021E-3</v>
      </c>
      <c r="T47" s="23">
        <f t="shared" si="21"/>
        <v>0.98925596720260267</v>
      </c>
      <c r="U47" s="95">
        <f t="shared" si="22"/>
        <v>7.7894170645874247E-3</v>
      </c>
      <c r="V47" s="23">
        <f t="shared" si="23"/>
        <v>4.8948652167348028E-3</v>
      </c>
      <c r="W47" s="23">
        <f t="shared" si="24"/>
        <v>5.1285776103797099E-3</v>
      </c>
      <c r="X47" s="23">
        <f t="shared" si="25"/>
        <v>5.0734784728660382E-3</v>
      </c>
      <c r="Y47" s="23">
        <f t="shared" si="6"/>
        <v>0.98640778361473747</v>
      </c>
      <c r="Z47" s="95">
        <f t="shared" si="7"/>
        <v>7.7669904221632866E-3</v>
      </c>
      <c r="AA47" s="23">
        <f t="shared" si="16"/>
        <v>5.6847383799347399E-3</v>
      </c>
      <c r="AB47" s="23">
        <f t="shared" si="26"/>
        <v>1.5104668254853262E-3</v>
      </c>
      <c r="AC47" s="23">
        <f t="shared" si="9"/>
        <v>5.0566962917560502E-3</v>
      </c>
      <c r="AD47" s="23">
        <f t="shared" si="14"/>
        <v>5.212325617047364E-3</v>
      </c>
      <c r="AE47" s="27">
        <f>('Modelo AHP'!$U$37*aux!P47)+('Modelo AHP'!$U$38*aux!R47)+('Modelo AHP'!$U$39*aux!S47)</f>
        <v>4.0407440474192063E-3</v>
      </c>
      <c r="AF47" s="28">
        <f>aux!U47</f>
        <v>7.7894170645874247E-3</v>
      </c>
      <c r="AG47" s="27">
        <f>('Modelo AHP'!$U$47*aux!V47)+('Modelo AHP'!$U$48*aux!W47)+('Modelo AHP'!$U$49*aux!X47)</f>
        <v>5.0676896941401206E-3</v>
      </c>
      <c r="AH47" s="28">
        <f t="shared" si="10"/>
        <v>7.7669904221632866E-3</v>
      </c>
      <c r="AI47" s="27">
        <f>('Modelo AHP'!$U$56*aux!AA47)+('Modelo AHP'!$U$57*aux!AB47)+('Modelo AHP'!$U$58*aux!AC47)+('Modelo AHP'!$U$59*aux!AD47)</f>
        <v>3.428562549443191E-3</v>
      </c>
      <c r="AJ47" s="29">
        <f>('Modelo AHP'!$U$23*aux!AE47)+('Modelo AHP'!$U$24*aux!AF47)+('Modelo AHP'!$U$25*aux!AG47)+('Modelo AHP'!$U$26*aux!AH47)+('Modelo AHP'!$U$27*aux!AI47)</f>
        <v>5.8237927271520915E-3</v>
      </c>
    </row>
    <row r="48" spans="1:36">
      <c r="A48" s="1">
        <f t="shared" si="18"/>
        <v>75</v>
      </c>
      <c r="B48" s="16" t="s">
        <v>66</v>
      </c>
      <c r="C48" s="17" t="s">
        <v>67</v>
      </c>
      <c r="D48" s="152">
        <v>1.7678255745433118E-2</v>
      </c>
      <c r="E48" s="18">
        <v>80.209999999999994</v>
      </c>
      <c r="F48" s="152">
        <v>0.50162045372704356</v>
      </c>
      <c r="G48" s="172">
        <v>36339.554241037375</v>
      </c>
      <c r="H48" s="155">
        <v>6.8342434414661177</v>
      </c>
      <c r="I48" s="155">
        <v>9.1062427642710837</v>
      </c>
      <c r="J48" s="152">
        <v>2.4328442251001954E-2</v>
      </c>
      <c r="K48" s="174">
        <v>94274.82</v>
      </c>
      <c r="L48" s="152">
        <v>5.3149324071204922E-2</v>
      </c>
      <c r="M48" s="229">
        <v>448</v>
      </c>
      <c r="N48" s="152">
        <v>6.0999999999999999E-2</v>
      </c>
      <c r="O48" s="152">
        <v>5.8999999999999997E-2</v>
      </c>
      <c r="P48" s="23">
        <f t="shared" si="1"/>
        <v>1.7531330685149986E-3</v>
      </c>
      <c r="Q48" s="23">
        <f t="shared" si="19"/>
        <v>0.99244935248561372</v>
      </c>
      <c r="R48" s="23">
        <f t="shared" si="20"/>
        <v>7.814561830595387E-3</v>
      </c>
      <c r="S48" s="23">
        <f t="shared" si="15"/>
        <v>1.0252934505909979E-2</v>
      </c>
      <c r="T48" s="23">
        <f t="shared" si="21"/>
        <v>0.99312761470696898</v>
      </c>
      <c r="U48" s="95">
        <f t="shared" si="22"/>
        <v>7.8199024780076318E-3</v>
      </c>
      <c r="V48" s="23">
        <f t="shared" si="23"/>
        <v>6.4333702245384719E-3</v>
      </c>
      <c r="W48" s="23">
        <f t="shared" si="24"/>
        <v>7.1190898524750084E-3</v>
      </c>
      <c r="X48" s="23">
        <f t="shared" si="25"/>
        <v>5.7009850074961413E-3</v>
      </c>
      <c r="Y48" s="23">
        <f t="shared" si="6"/>
        <v>0.99282093447739939</v>
      </c>
      <c r="Z48" s="95">
        <f t="shared" si="7"/>
        <v>7.8174876730503877E-3</v>
      </c>
      <c r="AA48" s="23">
        <f t="shared" si="16"/>
        <v>8.1579687140621911E-3</v>
      </c>
      <c r="AB48" s="23">
        <f t="shared" si="26"/>
        <v>4.5415378377008462E-3</v>
      </c>
      <c r="AC48" s="23">
        <f t="shared" si="9"/>
        <v>9.3472264787005776E-3</v>
      </c>
      <c r="AD48" s="23">
        <f t="shared" si="14"/>
        <v>9.044917982523366E-3</v>
      </c>
      <c r="AE48" s="27">
        <f>('Modelo AHP'!$U$37*aux!P48)+('Modelo AHP'!$U$38*aux!R48)+('Modelo AHP'!$U$39*aux!S48)</f>
        <v>7.4591568071600252E-3</v>
      </c>
      <c r="AF48" s="28">
        <f>aux!U48</f>
        <v>7.8199024780076318E-3</v>
      </c>
      <c r="AG48" s="27">
        <f>('Modelo AHP'!$U$47*aux!V48)+('Modelo AHP'!$U$48*aux!W48)+('Modelo AHP'!$U$49*aux!X48)</f>
        <v>6.4537334692919383E-3</v>
      </c>
      <c r="AH48" s="28">
        <f t="shared" si="10"/>
        <v>7.8174876730503877E-3</v>
      </c>
      <c r="AI48" s="27">
        <f>('Modelo AHP'!$U$56*aux!AA48)+('Modelo AHP'!$U$57*aux!AB48)+('Modelo AHP'!$U$58*aux!AC48)+('Modelo AHP'!$U$59*aux!AD48)</f>
        <v>6.7408631098132875E-3</v>
      </c>
      <c r="AJ48" s="29">
        <f>('Modelo AHP'!$U$23*aux!AE48)+('Modelo AHP'!$U$24*aux!AF48)+('Modelo AHP'!$U$25*aux!AG48)+('Modelo AHP'!$U$26*aux!AH48)+('Modelo AHP'!$U$27*aux!AI48)</f>
        <v>7.1916446121892078E-3</v>
      </c>
    </row>
    <row r="49" spans="1:36">
      <c r="A49" s="1">
        <f t="shared" si="18"/>
        <v>107</v>
      </c>
      <c r="B49" s="16" t="s">
        <v>66</v>
      </c>
      <c r="C49" s="17" t="s">
        <v>68</v>
      </c>
      <c r="D49" s="152">
        <v>4.1301627033792233E-2</v>
      </c>
      <c r="E49" s="18">
        <v>84.91</v>
      </c>
      <c r="F49" s="152">
        <v>0.1607675906183369</v>
      </c>
      <c r="G49" s="172">
        <v>97929.557032863857</v>
      </c>
      <c r="H49" s="155">
        <v>4.1377666837346636</v>
      </c>
      <c r="I49" s="155">
        <v>5.7599538095123544</v>
      </c>
      <c r="J49" s="152">
        <v>2.4328442251001954E-2</v>
      </c>
      <c r="K49" s="174">
        <v>169153.36</v>
      </c>
      <c r="L49" s="152">
        <v>5.3149324071204922E-2</v>
      </c>
      <c r="M49" s="229">
        <v>448</v>
      </c>
      <c r="N49" s="152">
        <v>6.0999999999999999E-2</v>
      </c>
      <c r="O49" s="152">
        <v>5.8999999999999997E-2</v>
      </c>
      <c r="P49" s="23">
        <f t="shared" si="1"/>
        <v>4.0958366695831635E-3</v>
      </c>
      <c r="Q49" s="23">
        <f t="shared" si="19"/>
        <v>0.99200691334688262</v>
      </c>
      <c r="R49" s="23">
        <f t="shared" si="20"/>
        <v>7.8110780578494717E-3</v>
      </c>
      <c r="S49" s="23">
        <f t="shared" si="15"/>
        <v>3.28602943726792E-3</v>
      </c>
      <c r="T49" s="23">
        <f t="shared" si="21"/>
        <v>0.98147996964845308</v>
      </c>
      <c r="U49" s="95">
        <f t="shared" si="22"/>
        <v>7.7281887373893956E-3</v>
      </c>
      <c r="V49" s="23">
        <f t="shared" si="23"/>
        <v>3.8950595200798505E-3</v>
      </c>
      <c r="W49" s="23">
        <f t="shared" si="24"/>
        <v>4.5030238900408337E-3</v>
      </c>
      <c r="X49" s="23">
        <f t="shared" si="25"/>
        <v>5.7009850074961413E-3</v>
      </c>
      <c r="Y49" s="23">
        <f t="shared" si="6"/>
        <v>0.98711890349079379</v>
      </c>
      <c r="Z49" s="95">
        <f t="shared" si="7"/>
        <v>7.7725897912660916E-3</v>
      </c>
      <c r="AA49" s="23">
        <f t="shared" si="16"/>
        <v>8.1579687140621911E-3</v>
      </c>
      <c r="AB49" s="23">
        <f t="shared" si="26"/>
        <v>4.5415378377008462E-3</v>
      </c>
      <c r="AC49" s="23">
        <f t="shared" si="9"/>
        <v>9.3472264787005776E-3</v>
      </c>
      <c r="AD49" s="23">
        <f t="shared" si="14"/>
        <v>9.044917982523366E-3</v>
      </c>
      <c r="AE49" s="27">
        <f>('Modelo AHP'!$U$37*aux!P49)+('Modelo AHP'!$U$38*aux!R49)+('Modelo AHP'!$U$39*aux!S49)</f>
        <v>3.9814764690206481E-3</v>
      </c>
      <c r="AF49" s="28">
        <f>aux!U49</f>
        <v>7.7281887373893956E-3</v>
      </c>
      <c r="AG49" s="27">
        <f>('Modelo AHP'!$U$47*aux!V49)+('Modelo AHP'!$U$48*aux!W49)+('Modelo AHP'!$U$49*aux!X49)</f>
        <v>4.864211805106081E-3</v>
      </c>
      <c r="AH49" s="28">
        <f t="shared" si="10"/>
        <v>7.7725897912660916E-3</v>
      </c>
      <c r="AI49" s="27">
        <f>('Modelo AHP'!$U$56*aux!AA49)+('Modelo AHP'!$U$57*aux!AB49)+('Modelo AHP'!$U$58*aux!AC49)+('Modelo AHP'!$U$59*aux!AD49)</f>
        <v>6.7408631098132875E-3</v>
      </c>
      <c r="AJ49" s="29">
        <f>('Modelo AHP'!$U$23*aux!AE49)+('Modelo AHP'!$U$24*aux!AF49)+('Modelo AHP'!$U$25*aux!AG49)+('Modelo AHP'!$U$26*aux!AH49)+('Modelo AHP'!$U$27*aux!AI49)</f>
        <v>6.0351289291319232E-3</v>
      </c>
    </row>
    <row r="50" spans="1:36">
      <c r="A50" s="1">
        <f t="shared" si="18"/>
        <v>79</v>
      </c>
      <c r="B50" s="16" t="s">
        <v>66</v>
      </c>
      <c r="C50" s="17" t="s">
        <v>69</v>
      </c>
      <c r="D50" s="152">
        <v>4.5343635624237495E-2</v>
      </c>
      <c r="E50" s="18">
        <v>83.13</v>
      </c>
      <c r="F50" s="152">
        <v>0.36434777605155649</v>
      </c>
      <c r="G50" s="172">
        <v>44658.686251894971</v>
      </c>
      <c r="H50" s="155">
        <v>7.4447265922802419</v>
      </c>
      <c r="I50" s="155">
        <v>8.754544495564792</v>
      </c>
      <c r="J50" s="152">
        <v>2.4328442251001954E-2</v>
      </c>
      <c r="K50" s="174">
        <v>99601.21</v>
      </c>
      <c r="L50" s="152">
        <v>5.3149324071204922E-2</v>
      </c>
      <c r="M50" s="229">
        <v>448</v>
      </c>
      <c r="N50" s="152">
        <v>6.0999999999999999E-2</v>
      </c>
      <c r="O50" s="152">
        <v>5.8999999999999997E-2</v>
      </c>
      <c r="P50" s="23">
        <f t="shared" si="1"/>
        <v>4.4966781906682898E-3</v>
      </c>
      <c r="Q50" s="23">
        <f t="shared" si="19"/>
        <v>0.99217447540367865</v>
      </c>
      <c r="R50" s="23">
        <f t="shared" si="20"/>
        <v>7.8123974441234563E-3</v>
      </c>
      <c r="S50" s="23">
        <f t="shared" si="15"/>
        <v>7.4471323038659571E-3</v>
      </c>
      <c r="T50" s="23">
        <f t="shared" si="21"/>
        <v>0.99155433507610224</v>
      </c>
      <c r="U50" s="95">
        <f t="shared" si="22"/>
        <v>7.8075144494181301E-3</v>
      </c>
      <c r="V50" s="23">
        <f t="shared" si="23"/>
        <v>7.0080445332118364E-3</v>
      </c>
      <c r="W50" s="23">
        <f t="shared" si="24"/>
        <v>6.844138740288136E-3</v>
      </c>
      <c r="X50" s="23">
        <f t="shared" si="25"/>
        <v>5.7009850074961413E-3</v>
      </c>
      <c r="Y50" s="23">
        <f t="shared" si="6"/>
        <v>0.99241532773310726</v>
      </c>
      <c r="Z50" s="95">
        <f t="shared" si="7"/>
        <v>7.814293919158324E-3</v>
      </c>
      <c r="AA50" s="23">
        <f t="shared" si="16"/>
        <v>8.1579687140621911E-3</v>
      </c>
      <c r="AB50" s="23">
        <f t="shared" si="26"/>
        <v>4.5415378377008462E-3</v>
      </c>
      <c r="AC50" s="23">
        <f t="shared" si="9"/>
        <v>9.3472264787005776E-3</v>
      </c>
      <c r="AD50" s="23">
        <f t="shared" si="14"/>
        <v>9.044917982523366E-3</v>
      </c>
      <c r="AE50" s="27">
        <f>('Modelo AHP'!$U$37*aux!P50)+('Modelo AHP'!$U$38*aux!R50)+('Modelo AHP'!$U$39*aux!S50)</f>
        <v>6.5985225839324067E-3</v>
      </c>
      <c r="AF50" s="28">
        <f>aux!U50</f>
        <v>7.8075144494181301E-3</v>
      </c>
      <c r="AG50" s="27">
        <f>('Modelo AHP'!$U$47*aux!V50)+('Modelo AHP'!$U$48*aux!W50)+('Modelo AHP'!$U$49*aux!X50)</f>
        <v>6.4290469618991184E-3</v>
      </c>
      <c r="AH50" s="28">
        <f t="shared" si="10"/>
        <v>7.814293919158324E-3</v>
      </c>
      <c r="AI50" s="27">
        <f>('Modelo AHP'!$U$56*aux!AA50)+('Modelo AHP'!$U$57*aux!AB50)+('Modelo AHP'!$U$58*aux!AC50)+('Modelo AHP'!$U$59*aux!AD50)</f>
        <v>6.7408631098132875E-3</v>
      </c>
      <c r="AJ50" s="29">
        <f>('Modelo AHP'!$U$23*aux!AE50)+('Modelo AHP'!$U$24*aux!AF50)+('Modelo AHP'!$U$25*aux!AG50)+('Modelo AHP'!$U$26*aux!AH50)+('Modelo AHP'!$U$27*aux!AI50)</f>
        <v>7.0353450708195188E-3</v>
      </c>
    </row>
    <row r="51" spans="1:36">
      <c r="A51" s="1">
        <f t="shared" si="18"/>
        <v>67</v>
      </c>
      <c r="B51" s="16" t="s">
        <v>66</v>
      </c>
      <c r="C51" s="17" t="s">
        <v>70</v>
      </c>
      <c r="D51" s="152">
        <v>7.0468040516940278E-2</v>
      </c>
      <c r="E51" s="18">
        <v>83.61</v>
      </c>
      <c r="F51" s="152">
        <v>0.45165971819093353</v>
      </c>
      <c r="G51" s="172">
        <v>33137.641732038217</v>
      </c>
      <c r="H51" s="155">
        <v>8.1252750388822506</v>
      </c>
      <c r="I51" s="155">
        <v>9.6939806311383308</v>
      </c>
      <c r="J51" s="152">
        <v>2.4328442251001954E-2</v>
      </c>
      <c r="K51" s="174">
        <v>75448.92</v>
      </c>
      <c r="L51" s="152">
        <v>5.3149324071204922E-2</v>
      </c>
      <c r="M51" s="229">
        <v>448</v>
      </c>
      <c r="N51" s="152">
        <v>6.0999999999999999E-2</v>
      </c>
      <c r="O51" s="152">
        <v>5.8999999999999997E-2</v>
      </c>
      <c r="P51" s="23">
        <f t="shared" si="1"/>
        <v>6.9882376339994523E-3</v>
      </c>
      <c r="Q51" s="23">
        <f t="shared" si="19"/>
        <v>0.99212929012993589</v>
      </c>
      <c r="R51" s="23">
        <f t="shared" si="20"/>
        <v>7.8120416545664267E-3</v>
      </c>
      <c r="S51" s="23">
        <f t="shared" si="15"/>
        <v>9.2317557531042503E-3</v>
      </c>
      <c r="T51" s="23">
        <f t="shared" si="21"/>
        <v>0.99373314707785232</v>
      </c>
      <c r="U51" s="95">
        <f t="shared" si="22"/>
        <v>7.8246704494319089E-3</v>
      </c>
      <c r="V51" s="23">
        <f t="shared" si="23"/>
        <v>7.6486743483806735E-3</v>
      </c>
      <c r="W51" s="23">
        <f t="shared" si="24"/>
        <v>7.5785722967984491E-3</v>
      </c>
      <c r="X51" s="23">
        <f t="shared" si="25"/>
        <v>5.7009850074961413E-3</v>
      </c>
      <c r="Y51" s="23">
        <f t="shared" si="6"/>
        <v>0.99425453434661082</v>
      </c>
      <c r="Z51" s="95">
        <f t="shared" si="7"/>
        <v>7.8287758609969348E-3</v>
      </c>
      <c r="AA51" s="23">
        <f t="shared" si="16"/>
        <v>8.1579687140621911E-3</v>
      </c>
      <c r="AB51" s="23">
        <f t="shared" si="26"/>
        <v>4.5415378377008462E-3</v>
      </c>
      <c r="AC51" s="23">
        <f t="shared" si="9"/>
        <v>9.3472264787005776E-3</v>
      </c>
      <c r="AD51" s="23">
        <f t="shared" si="14"/>
        <v>9.044917982523366E-3</v>
      </c>
      <c r="AE51" s="27">
        <f>('Modelo AHP'!$U$37*aux!P51)+('Modelo AHP'!$U$38*aux!R51)+('Modelo AHP'!$U$39*aux!S51)</f>
        <v>8.4167289075190287E-3</v>
      </c>
      <c r="AF51" s="28">
        <f>aux!U51</f>
        <v>7.8246704494319089E-3</v>
      </c>
      <c r="AG51" s="27">
        <f>('Modelo AHP'!$U$47*aux!V51)+('Modelo AHP'!$U$48*aux!W51)+('Modelo AHP'!$U$49*aux!X51)</f>
        <v>6.8631106674094857E-3</v>
      </c>
      <c r="AH51" s="28">
        <f t="shared" si="10"/>
        <v>7.8287758609969348E-3</v>
      </c>
      <c r="AI51" s="27">
        <f>('Modelo AHP'!$U$56*aux!AA51)+('Modelo AHP'!$U$57*aux!AB51)+('Modelo AHP'!$U$58*aux!AC51)+('Modelo AHP'!$U$59*aux!AD51)</f>
        <v>6.7408631098132875E-3</v>
      </c>
      <c r="AJ51" s="29">
        <f>('Modelo AHP'!$U$23*aux!AE51)+('Modelo AHP'!$U$24*aux!AF51)+('Modelo AHP'!$U$25*aux!AG51)+('Modelo AHP'!$U$26*aux!AH51)+('Modelo AHP'!$U$27*aux!AI51)</f>
        <v>7.4937302646440468E-3</v>
      </c>
    </row>
    <row r="52" spans="1:36">
      <c r="A52" s="1">
        <f t="shared" si="18"/>
        <v>90</v>
      </c>
      <c r="B52" s="16" t="s">
        <v>66</v>
      </c>
      <c r="C52" s="17" t="s">
        <v>71</v>
      </c>
      <c r="D52" s="152">
        <v>2.6240274531846283E-2</v>
      </c>
      <c r="E52" s="18">
        <v>84.4</v>
      </c>
      <c r="F52" s="152">
        <v>0.24061181054074529</v>
      </c>
      <c r="G52" s="172">
        <v>57508.945863492838</v>
      </c>
      <c r="H52" s="155">
        <v>5.9707613921195088</v>
      </c>
      <c r="I52" s="155">
        <v>7.2218473914189119</v>
      </c>
      <c r="J52" s="152">
        <v>2.4328442251001954E-2</v>
      </c>
      <c r="K52" s="174">
        <v>96588.23</v>
      </c>
      <c r="L52" s="152">
        <v>5.3149324071204922E-2</v>
      </c>
      <c r="M52" s="229">
        <v>448</v>
      </c>
      <c r="N52" s="152">
        <v>6.0999999999999999E-2</v>
      </c>
      <c r="O52" s="152">
        <v>5.8999999999999997E-2</v>
      </c>
      <c r="P52" s="23">
        <f t="shared" si="1"/>
        <v>2.6022190011916572E-3</v>
      </c>
      <c r="Q52" s="23">
        <f t="shared" si="19"/>
        <v>0.99205492270023432</v>
      </c>
      <c r="R52" s="23">
        <f t="shared" si="20"/>
        <v>7.8114560842538162E-3</v>
      </c>
      <c r="S52" s="23">
        <f t="shared" si="15"/>
        <v>4.9180154367570615E-3</v>
      </c>
      <c r="T52" s="23">
        <f t="shared" si="21"/>
        <v>0.98912414744692523</v>
      </c>
      <c r="U52" s="95">
        <f t="shared" si="22"/>
        <v>7.7883791137553183E-3</v>
      </c>
      <c r="V52" s="23">
        <f t="shared" si="23"/>
        <v>5.6205370626430532E-3</v>
      </c>
      <c r="W52" s="23">
        <f t="shared" si="24"/>
        <v>5.6459048820986357E-3</v>
      </c>
      <c r="X52" s="23">
        <f t="shared" si="25"/>
        <v>5.7009850074961413E-3</v>
      </c>
      <c r="Y52" s="23">
        <f t="shared" si="6"/>
        <v>0.99264476737391794</v>
      </c>
      <c r="Z52" s="95">
        <f t="shared" si="7"/>
        <v>7.81610053050329E-3</v>
      </c>
      <c r="AA52" s="23">
        <f t="shared" si="16"/>
        <v>8.1579687140621911E-3</v>
      </c>
      <c r="AB52" s="23">
        <f t="shared" si="26"/>
        <v>4.5415378377008462E-3</v>
      </c>
      <c r="AC52" s="23">
        <f t="shared" si="9"/>
        <v>9.3472264787005776E-3</v>
      </c>
      <c r="AD52" s="23">
        <f t="shared" si="14"/>
        <v>9.044917982523366E-3</v>
      </c>
      <c r="AE52" s="27">
        <f>('Modelo AHP'!$U$37*aux!P52)+('Modelo AHP'!$U$38*aux!R52)+('Modelo AHP'!$U$39*aux!S52)</f>
        <v>4.5126205708371156E-3</v>
      </c>
      <c r="AF52" s="28">
        <f>aux!U52</f>
        <v>7.7883791137553183E-3</v>
      </c>
      <c r="AG52" s="27">
        <f>('Modelo AHP'!$U$47*aux!V52)+('Modelo AHP'!$U$48*aux!W52)+('Modelo AHP'!$U$49*aux!X52)</f>
        <v>5.6629490941347855E-3</v>
      </c>
      <c r="AH52" s="28">
        <f t="shared" si="10"/>
        <v>7.81610053050329E-3</v>
      </c>
      <c r="AI52" s="27">
        <f>('Modelo AHP'!$U$56*aux!AA52)+('Modelo AHP'!$U$57*aux!AB52)+('Modelo AHP'!$U$58*aux!AC52)+('Modelo AHP'!$U$59*aux!AD52)</f>
        <v>6.7408631098132875E-3</v>
      </c>
      <c r="AJ52" s="29">
        <f>('Modelo AHP'!$U$23*aux!AE52)+('Modelo AHP'!$U$24*aux!AF52)+('Modelo AHP'!$U$25*aux!AG52)+('Modelo AHP'!$U$26*aux!AH52)+('Modelo AHP'!$U$27*aux!AI52)</f>
        <v>6.4194064223014793E-3</v>
      </c>
    </row>
    <row r="53" spans="1:36">
      <c r="A53" s="1">
        <f t="shared" si="18"/>
        <v>77</v>
      </c>
      <c r="B53" s="16" t="s">
        <v>66</v>
      </c>
      <c r="C53" s="17" t="s">
        <v>72</v>
      </c>
      <c r="D53" s="152">
        <v>6.7304327539951012E-2</v>
      </c>
      <c r="E53" s="18">
        <v>82.22</v>
      </c>
      <c r="F53" s="152">
        <v>0.31491966705381341</v>
      </c>
      <c r="G53" s="172">
        <v>39880.74491650155</v>
      </c>
      <c r="H53" s="155">
        <v>7.2603127894471431</v>
      </c>
      <c r="I53" s="155">
        <v>9.3051478168661479</v>
      </c>
      <c r="J53" s="152">
        <v>2.4328442251001954E-2</v>
      </c>
      <c r="K53" s="174">
        <v>84664.28</v>
      </c>
      <c r="L53" s="152">
        <v>5.3149324071204922E-2</v>
      </c>
      <c r="M53" s="229">
        <v>448</v>
      </c>
      <c r="N53" s="152">
        <v>6.0999999999999999E-2</v>
      </c>
      <c r="O53" s="152">
        <v>5.8999999999999997E-2</v>
      </c>
      <c r="P53" s="23">
        <f t="shared" si="1"/>
        <v>6.6744957174258825E-3</v>
      </c>
      <c r="Q53" s="23">
        <f t="shared" si="19"/>
        <v>0.99226013915181588</v>
      </c>
      <c r="R53" s="23">
        <f t="shared" si="20"/>
        <v>7.8130719618253238E-3</v>
      </c>
      <c r="S53" s="23">
        <f t="shared" si="15"/>
        <v>6.4368402383422393E-3</v>
      </c>
      <c r="T53" s="23">
        <f t="shared" si="21"/>
        <v>0.9924579194609443</v>
      </c>
      <c r="U53" s="95">
        <f t="shared" si="22"/>
        <v>7.8146292870940517E-3</v>
      </c>
      <c r="V53" s="23">
        <f t="shared" si="23"/>
        <v>6.8344478098434558E-3</v>
      </c>
      <c r="W53" s="23">
        <f t="shared" si="24"/>
        <v>7.2745900931551035E-3</v>
      </c>
      <c r="X53" s="23">
        <f t="shared" si="25"/>
        <v>5.7009850074961413E-3</v>
      </c>
      <c r="Y53" s="23">
        <f t="shared" si="6"/>
        <v>0.99355278097010635</v>
      </c>
      <c r="Z53" s="95">
        <f t="shared" si="7"/>
        <v>7.8232502438591051E-3</v>
      </c>
      <c r="AA53" s="23">
        <f t="shared" si="16"/>
        <v>8.1579687140621911E-3</v>
      </c>
      <c r="AB53" s="23">
        <f t="shared" si="26"/>
        <v>4.5415378377008462E-3</v>
      </c>
      <c r="AC53" s="23">
        <f t="shared" si="9"/>
        <v>9.3472264787005776E-3</v>
      </c>
      <c r="AD53" s="23">
        <f t="shared" si="14"/>
        <v>9.044917982523366E-3</v>
      </c>
      <c r="AE53" s="27">
        <f>('Modelo AHP'!$U$37*aux!P53)+('Modelo AHP'!$U$38*aux!R53)+('Modelo AHP'!$U$39*aux!S53)</f>
        <v>6.645760054415641E-3</v>
      </c>
      <c r="AF53" s="28">
        <f>aux!U53</f>
        <v>7.8146292870940517E-3</v>
      </c>
      <c r="AG53" s="27">
        <f>('Modelo AHP'!$U$47*aux!V53)+('Modelo AHP'!$U$48*aux!W53)+('Modelo AHP'!$U$49*aux!X53)</f>
        <v>6.5905490802432767E-3</v>
      </c>
      <c r="AH53" s="28">
        <f t="shared" si="10"/>
        <v>7.8232502438591051E-3</v>
      </c>
      <c r="AI53" s="27">
        <f>('Modelo AHP'!$U$56*aux!AA53)+('Modelo AHP'!$U$57*aux!AB53)+('Modelo AHP'!$U$58*aux!AC53)+('Modelo AHP'!$U$59*aux!AD53)</f>
        <v>6.7408631098132875E-3</v>
      </c>
      <c r="AJ53" s="29">
        <f>('Modelo AHP'!$U$23*aux!AE53)+('Modelo AHP'!$U$24*aux!AF53)+('Modelo AHP'!$U$25*aux!AG53)+('Modelo AHP'!$U$26*aux!AH53)+('Modelo AHP'!$U$27*aux!AI53)</f>
        <v>7.1013861856059693E-3</v>
      </c>
    </row>
    <row r="54" spans="1:36">
      <c r="A54" s="1">
        <f t="shared" si="18"/>
        <v>109</v>
      </c>
      <c r="B54" s="16" t="s">
        <v>66</v>
      </c>
      <c r="C54" s="17" t="s">
        <v>73</v>
      </c>
      <c r="D54" s="152">
        <v>2.0215109498509784E-2</v>
      </c>
      <c r="E54" s="18">
        <v>82.79</v>
      </c>
      <c r="F54" s="152">
        <v>0.16274121004014122</v>
      </c>
      <c r="G54" s="172">
        <v>73749.50495488639</v>
      </c>
      <c r="H54" s="155">
        <v>4.6005553553655796</v>
      </c>
      <c r="I54" s="155">
        <v>5.8406402790321073</v>
      </c>
      <c r="J54" s="152">
        <v>2.4328442251001954E-2</v>
      </c>
      <c r="K54" s="174">
        <v>151390.35999999999</v>
      </c>
      <c r="L54" s="152">
        <v>5.3149324071204922E-2</v>
      </c>
      <c r="M54" s="229">
        <v>448</v>
      </c>
      <c r="N54" s="152">
        <v>6.0999999999999999E-2</v>
      </c>
      <c r="O54" s="152">
        <v>5.8999999999999997E-2</v>
      </c>
      <c r="P54" s="23">
        <f t="shared" si="1"/>
        <v>2.0047100492165031E-3</v>
      </c>
      <c r="Q54" s="23">
        <f t="shared" si="19"/>
        <v>0.99220648163924641</v>
      </c>
      <c r="R54" s="23">
        <f t="shared" si="20"/>
        <v>7.812649461726353E-3</v>
      </c>
      <c r="S54" s="23">
        <f t="shared" si="15"/>
        <v>3.3263694802645773E-3</v>
      </c>
      <c r="T54" s="23">
        <f t="shared" si="21"/>
        <v>0.9860528004868061</v>
      </c>
      <c r="U54" s="95">
        <f t="shared" si="22"/>
        <v>7.7641952794236715E-3</v>
      </c>
      <c r="V54" s="23">
        <f t="shared" si="23"/>
        <v>4.3307025997892474E-3</v>
      </c>
      <c r="W54" s="23">
        <f t="shared" si="24"/>
        <v>4.5661030590526527E-3</v>
      </c>
      <c r="X54" s="23">
        <f t="shared" si="25"/>
        <v>5.7009850074961413E-3</v>
      </c>
      <c r="Y54" s="23">
        <f t="shared" si="6"/>
        <v>0.98847156309680473</v>
      </c>
      <c r="Z54" s="95">
        <f t="shared" si="7"/>
        <v>7.7832406543055484E-3</v>
      </c>
      <c r="AA54" s="23">
        <f t="shared" si="16"/>
        <v>8.1579687140621911E-3</v>
      </c>
      <c r="AB54" s="23">
        <f t="shared" si="26"/>
        <v>4.5415378377008462E-3</v>
      </c>
      <c r="AC54" s="23">
        <f t="shared" si="9"/>
        <v>9.3472264787005776E-3</v>
      </c>
      <c r="AD54" s="23">
        <f t="shared" si="14"/>
        <v>9.044917982523366E-3</v>
      </c>
      <c r="AE54" s="27">
        <f>('Modelo AHP'!$U$37*aux!P54)+('Modelo AHP'!$U$38*aux!R54)+('Modelo AHP'!$U$39*aux!S54)</f>
        <v>3.3784996490963323E-3</v>
      </c>
      <c r="AF54" s="28">
        <f>aux!U54</f>
        <v>7.7641952794236715E-3</v>
      </c>
      <c r="AG54" s="27">
        <f>('Modelo AHP'!$U$47*aux!V54)+('Modelo AHP'!$U$48*aux!W54)+('Modelo AHP'!$U$49*aux!X54)</f>
        <v>4.9658936994208622E-3</v>
      </c>
      <c r="AH54" s="28">
        <f t="shared" si="10"/>
        <v>7.7832406543055484E-3</v>
      </c>
      <c r="AI54" s="27">
        <f>('Modelo AHP'!$U$56*aux!AA54)+('Modelo AHP'!$U$57*aux!AB54)+('Modelo AHP'!$U$58*aux!AC54)+('Modelo AHP'!$U$59*aux!AD54)</f>
        <v>6.7408631098132875E-3</v>
      </c>
      <c r="AJ54" s="29">
        <f>('Modelo AHP'!$U$23*aux!AE54)+('Modelo AHP'!$U$24*aux!AF54)+('Modelo AHP'!$U$25*aux!AG54)+('Modelo AHP'!$U$26*aux!AH54)+('Modelo AHP'!$U$27*aux!AI54)</f>
        <v>5.9816653162010486E-3</v>
      </c>
    </row>
    <row r="55" spans="1:36">
      <c r="A55" s="1">
        <f t="shared" si="18"/>
        <v>112</v>
      </c>
      <c r="B55" s="16" t="s">
        <v>66</v>
      </c>
      <c r="C55" s="17" t="s">
        <v>74</v>
      </c>
      <c r="D55" s="152">
        <v>2.009877110370966E-2</v>
      </c>
      <c r="E55" s="18">
        <v>88.66</v>
      </c>
      <c r="F55" s="152">
        <v>0.16620215533259011</v>
      </c>
      <c r="G55" s="172">
        <v>52624.004354838711</v>
      </c>
      <c r="H55" s="155">
        <v>4.2004351034999559</v>
      </c>
      <c r="I55" s="155">
        <v>5.3953905229894392</v>
      </c>
      <c r="J55" s="152">
        <v>2.4328442251001954E-2</v>
      </c>
      <c r="K55" s="174">
        <v>78268.509999999995</v>
      </c>
      <c r="L55" s="152">
        <v>5.3149324071204922E-2</v>
      </c>
      <c r="M55" s="229">
        <v>448</v>
      </c>
      <c r="N55" s="152">
        <v>6.0999999999999999E-2</v>
      </c>
      <c r="O55" s="152">
        <v>5.8999999999999997E-2</v>
      </c>
      <c r="P55" s="23">
        <f t="shared" si="1"/>
        <v>1.9931728992850263E-3</v>
      </c>
      <c r="Q55" s="23">
        <f t="shared" si="19"/>
        <v>0.99165390339576742</v>
      </c>
      <c r="R55" s="23">
        <f t="shared" si="20"/>
        <v>7.8082984519351794E-3</v>
      </c>
      <c r="S55" s="23">
        <f t="shared" si="15"/>
        <v>3.3971099079093499E-3</v>
      </c>
      <c r="T55" s="23">
        <f t="shared" si="21"/>
        <v>0.99004796725931798</v>
      </c>
      <c r="U55" s="95">
        <f t="shared" si="22"/>
        <v>7.7956532855064428E-3</v>
      </c>
      <c r="V55" s="23">
        <f t="shared" si="23"/>
        <v>3.9540520258619415E-3</v>
      </c>
      <c r="W55" s="23">
        <f t="shared" si="24"/>
        <v>4.2180151481420033E-3</v>
      </c>
      <c r="X55" s="23">
        <f t="shared" si="25"/>
        <v>5.7009850074961413E-3</v>
      </c>
      <c r="Y55" s="23">
        <f t="shared" si="6"/>
        <v>0.99403982143220937</v>
      </c>
      <c r="Z55" s="95">
        <f t="shared" si="7"/>
        <v>7.8270852081276324E-3</v>
      </c>
      <c r="AA55" s="23">
        <f t="shared" si="16"/>
        <v>8.1579687140621911E-3</v>
      </c>
      <c r="AB55" s="23">
        <f t="shared" si="26"/>
        <v>4.5415378377008462E-3</v>
      </c>
      <c r="AC55" s="23">
        <f t="shared" si="9"/>
        <v>9.3472264787005776E-3</v>
      </c>
      <c r="AD55" s="23">
        <f t="shared" si="14"/>
        <v>9.044917982523366E-3</v>
      </c>
      <c r="AE55" s="27">
        <f>('Modelo AHP'!$U$37*aux!P55)+('Modelo AHP'!$U$38*aux!R55)+('Modelo AHP'!$U$39*aux!S55)</f>
        <v>3.4170476597246355E-3</v>
      </c>
      <c r="AF55" s="28">
        <f>aux!U55</f>
        <v>7.7956532855064428E-3</v>
      </c>
      <c r="AG55" s="27">
        <f>('Modelo AHP'!$U$47*aux!V55)+('Modelo AHP'!$U$48*aux!W55)+('Modelo AHP'!$U$49*aux!X55)</f>
        <v>4.7478121557100062E-3</v>
      </c>
      <c r="AH55" s="28">
        <f t="shared" si="10"/>
        <v>7.8270852081276324E-3</v>
      </c>
      <c r="AI55" s="27">
        <f>('Modelo AHP'!$U$56*aux!AA55)+('Modelo AHP'!$U$57*aux!AB55)+('Modelo AHP'!$U$58*aux!AC55)+('Modelo AHP'!$U$59*aux!AD55)</f>
        <v>6.7408631098132875E-3</v>
      </c>
      <c r="AJ55" s="29">
        <f>('Modelo AHP'!$U$23*aux!AE55)+('Modelo AHP'!$U$24*aux!AF55)+('Modelo AHP'!$U$25*aux!AG55)+('Modelo AHP'!$U$26*aux!AH55)+('Modelo AHP'!$U$27*aux!AI55)</f>
        <v>5.9270182659765525E-3</v>
      </c>
    </row>
    <row r="56" spans="1:36">
      <c r="A56" s="1">
        <f t="shared" si="18"/>
        <v>87</v>
      </c>
      <c r="B56" s="16" t="s">
        <v>75</v>
      </c>
      <c r="C56" s="17" t="s">
        <v>76</v>
      </c>
      <c r="D56" s="152">
        <v>4.010591075461413E-2</v>
      </c>
      <c r="E56" s="18">
        <v>82.74</v>
      </c>
      <c r="F56" s="152">
        <v>0.29221522610188894</v>
      </c>
      <c r="G56" s="172">
        <v>40609.309076268051</v>
      </c>
      <c r="H56" s="155">
        <v>8.2059496161233749</v>
      </c>
      <c r="I56" s="155">
        <v>9.5591642741905947</v>
      </c>
      <c r="J56" s="152">
        <v>2.2953700228598724E-2</v>
      </c>
      <c r="K56" s="174">
        <v>104126.85</v>
      </c>
      <c r="L56" s="152">
        <v>2.5154818449641802E-2</v>
      </c>
      <c r="M56" s="229">
        <v>248</v>
      </c>
      <c r="N56" s="152">
        <v>2.1999999999999999E-2</v>
      </c>
      <c r="O56" s="152">
        <v>2.3E-2</v>
      </c>
      <c r="P56" s="23">
        <f t="shared" si="1"/>
        <v>3.9772588087480876E-3</v>
      </c>
      <c r="Q56" s="23">
        <f t="shared" si="19"/>
        <v>0.99221118843859457</v>
      </c>
      <c r="R56" s="23">
        <f t="shared" si="20"/>
        <v>7.8126865231385421E-3</v>
      </c>
      <c r="S56" s="23">
        <f t="shared" si="15"/>
        <v>5.9727699550358631E-3</v>
      </c>
      <c r="T56" s="23">
        <f t="shared" si="21"/>
        <v>0.99232013643852746</v>
      </c>
      <c r="U56" s="95">
        <f t="shared" si="22"/>
        <v>7.8135443814057303E-3</v>
      </c>
      <c r="V56" s="23">
        <f t="shared" si="23"/>
        <v>7.7246168323652558E-3</v>
      </c>
      <c r="W56" s="23">
        <f t="shared" si="24"/>
        <v>7.4731753967223835E-3</v>
      </c>
      <c r="X56" s="23">
        <f t="shared" si="25"/>
        <v>5.3788359944999245E-3</v>
      </c>
      <c r="Y56" s="23">
        <f t="shared" si="6"/>
        <v>0.99207069842390572</v>
      </c>
      <c r="Z56" s="95">
        <f t="shared" si="7"/>
        <v>7.8115803025504381E-3</v>
      </c>
      <c r="AA56" s="23">
        <f t="shared" si="16"/>
        <v>3.8610504556025288E-3</v>
      </c>
      <c r="AB56" s="23">
        <f t="shared" si="26"/>
        <v>2.5140655887272542E-3</v>
      </c>
      <c r="AC56" s="23">
        <f t="shared" si="9"/>
        <v>3.3711308611706998E-3</v>
      </c>
      <c r="AD56" s="23">
        <f t="shared" si="14"/>
        <v>3.5259849762379223E-3</v>
      </c>
      <c r="AE56" s="27">
        <f>('Modelo AHP'!$U$37*aux!P56)+('Modelo AHP'!$U$38*aux!R56)+('Modelo AHP'!$U$39*aux!S56)</f>
        <v>5.5581082679597984E-3</v>
      </c>
      <c r="AF56" s="28">
        <f>aux!U56</f>
        <v>7.8135443814057303E-3</v>
      </c>
      <c r="AG56" s="27">
        <f>('Modelo AHP'!$U$47*aux!V56)+('Modelo AHP'!$U$48*aux!W56)+('Modelo AHP'!$U$49*aux!X56)</f>
        <v>6.7044328830448176E-3</v>
      </c>
      <c r="AH56" s="28">
        <f t="shared" si="10"/>
        <v>7.8115803025504381E-3</v>
      </c>
      <c r="AI56" s="27">
        <f>('Modelo AHP'!$U$56*aux!AA56)+('Modelo AHP'!$U$57*aux!AB56)+('Modelo AHP'!$U$58*aux!AC56)+('Modelo AHP'!$U$59*aux!AD56)</f>
        <v>3.0479508539609859E-3</v>
      </c>
      <c r="AJ56" s="29">
        <f>('Modelo AHP'!$U$23*aux!AE56)+('Modelo AHP'!$U$24*aux!AF56)+('Modelo AHP'!$U$25*aux!AG56)+('Modelo AHP'!$U$26*aux!AH56)+('Modelo AHP'!$U$27*aux!AI56)</f>
        <v>6.6118377785263473E-3</v>
      </c>
    </row>
    <row r="57" spans="1:36">
      <c r="A57" s="1">
        <f t="shared" si="18"/>
        <v>100</v>
      </c>
      <c r="B57" s="16" t="s">
        <v>75</v>
      </c>
      <c r="C57" s="17" t="s">
        <v>77</v>
      </c>
      <c r="D57" s="152">
        <v>7.0452551084367557E-2</v>
      </c>
      <c r="E57" s="18">
        <v>82.88</v>
      </c>
      <c r="F57" s="152">
        <v>0.21955813479942984</v>
      </c>
      <c r="G57" s="172">
        <v>51925.502831253711</v>
      </c>
      <c r="H57" s="155">
        <v>5.9888170764094539</v>
      </c>
      <c r="I57" s="155">
        <v>7.2147837705266769</v>
      </c>
      <c r="J57" s="152">
        <v>2.2953700228598724E-2</v>
      </c>
      <c r="K57" s="174">
        <v>202354.96</v>
      </c>
      <c r="L57" s="152">
        <v>2.5154818449641802E-2</v>
      </c>
      <c r="M57" s="229">
        <v>248</v>
      </c>
      <c r="N57" s="152">
        <v>2.1999999999999999E-2</v>
      </c>
      <c r="O57" s="152">
        <v>2.3E-2</v>
      </c>
      <c r="P57" s="23">
        <f t="shared" si="1"/>
        <v>6.9867015641039377E-3</v>
      </c>
      <c r="Q57" s="23">
        <f t="shared" si="19"/>
        <v>0.99219800940041969</v>
      </c>
      <c r="R57" s="23">
        <f t="shared" si="20"/>
        <v>7.81258275118441E-3</v>
      </c>
      <c r="S57" s="23">
        <f t="shared" si="15"/>
        <v>4.4876861770936707E-3</v>
      </c>
      <c r="T57" s="23">
        <f t="shared" si="21"/>
        <v>0.99018006496106759</v>
      </c>
      <c r="U57" s="95">
        <f t="shared" si="22"/>
        <v>7.7966934248902978E-3</v>
      </c>
      <c r="V57" s="23">
        <f t="shared" si="23"/>
        <v>5.6375336625870669E-3</v>
      </c>
      <c r="W57" s="23">
        <f t="shared" si="24"/>
        <v>5.6403826757268766E-3</v>
      </c>
      <c r="X57" s="23">
        <f t="shared" si="25"/>
        <v>5.3788359944999245E-3</v>
      </c>
      <c r="Y57" s="23">
        <f t="shared" si="6"/>
        <v>0.98459058827518076</v>
      </c>
      <c r="Z57" s="95">
        <f t="shared" si="7"/>
        <v>7.7526817974423673E-3</v>
      </c>
      <c r="AA57" s="23">
        <f t="shared" si="16"/>
        <v>3.8610504556025288E-3</v>
      </c>
      <c r="AB57" s="23">
        <f t="shared" si="26"/>
        <v>2.5140655887272542E-3</v>
      </c>
      <c r="AC57" s="23">
        <f t="shared" si="9"/>
        <v>3.3711308611706998E-3</v>
      </c>
      <c r="AD57" s="23">
        <f t="shared" si="14"/>
        <v>3.5259849762379223E-3</v>
      </c>
      <c r="AE57" s="27">
        <f>('Modelo AHP'!$U$37*aux!P57)+('Modelo AHP'!$U$38*aux!R57)+('Modelo AHP'!$U$39*aux!S57)</f>
        <v>5.5698804506058245E-3</v>
      </c>
      <c r="AF57" s="28">
        <f>aux!U57</f>
        <v>7.7966934248902978E-3</v>
      </c>
      <c r="AG57" s="27">
        <f>('Modelo AHP'!$U$47*aux!V57)+('Modelo AHP'!$U$48*aux!W57)+('Modelo AHP'!$U$49*aux!X57)</f>
        <v>5.5385850205644542E-3</v>
      </c>
      <c r="AH57" s="28">
        <f t="shared" si="10"/>
        <v>7.7526817974423673E-3</v>
      </c>
      <c r="AI57" s="27">
        <f>('Modelo AHP'!$U$56*aux!AA57)+('Modelo AHP'!$U$57*aux!AB57)+('Modelo AHP'!$U$58*aux!AC57)+('Modelo AHP'!$U$59*aux!AD57)</f>
        <v>3.0479508539609859E-3</v>
      </c>
      <c r="AJ57" s="29">
        <f>('Modelo AHP'!$U$23*aux!AE57)+('Modelo AHP'!$U$24*aux!AF57)+('Modelo AHP'!$U$25*aux!AG57)+('Modelo AHP'!$U$26*aux!AH57)+('Modelo AHP'!$U$27*aux!AI57)</f>
        <v>6.2055394199256025E-3</v>
      </c>
    </row>
    <row r="58" spans="1:36">
      <c r="A58" s="1">
        <f t="shared" si="18"/>
        <v>108</v>
      </c>
      <c r="B58" s="16" t="s">
        <v>75</v>
      </c>
      <c r="C58" s="17" t="s">
        <v>78</v>
      </c>
      <c r="D58" s="152">
        <v>6.5782096804335638E-2</v>
      </c>
      <c r="E58" s="18">
        <v>83.16</v>
      </c>
      <c r="F58" s="152">
        <v>0.19009059568668324</v>
      </c>
      <c r="G58" s="172">
        <v>64474.770696917818</v>
      </c>
      <c r="H58" s="155">
        <v>5.3443212203568145</v>
      </c>
      <c r="I58" s="155">
        <v>6.6803726107273196</v>
      </c>
      <c r="J58" s="152">
        <v>2.2953700228598724E-2</v>
      </c>
      <c r="K58" s="174">
        <v>155934.72</v>
      </c>
      <c r="L58" s="152">
        <v>2.5154818449641802E-2</v>
      </c>
      <c r="M58" s="229">
        <v>248</v>
      </c>
      <c r="N58" s="152">
        <v>2.1999999999999999E-2</v>
      </c>
      <c r="O58" s="152">
        <v>2.3E-2</v>
      </c>
      <c r="P58" s="23">
        <f t="shared" si="1"/>
        <v>6.5235377791006246E-3</v>
      </c>
      <c r="Q58" s="23">
        <f t="shared" si="19"/>
        <v>0.9921716513240697</v>
      </c>
      <c r="R58" s="23">
        <f t="shared" si="20"/>
        <v>7.8123752072761423E-3</v>
      </c>
      <c r="S58" s="23">
        <f t="shared" si="15"/>
        <v>3.8853806962694483E-3</v>
      </c>
      <c r="T58" s="23">
        <f t="shared" si="21"/>
        <v>0.98780679963848672</v>
      </c>
      <c r="U58" s="95">
        <f t="shared" si="22"/>
        <v>7.778006296366039E-3</v>
      </c>
      <c r="V58" s="23">
        <f t="shared" si="23"/>
        <v>5.0308417169928664E-3</v>
      </c>
      <c r="W58" s="23">
        <f t="shared" si="24"/>
        <v>5.2225900511216677E-3</v>
      </c>
      <c r="X58" s="23">
        <f t="shared" si="25"/>
        <v>5.3788359944999245E-3</v>
      </c>
      <c r="Y58" s="23">
        <f t="shared" si="6"/>
        <v>0.98812550825206158</v>
      </c>
      <c r="Z58" s="95">
        <f t="shared" si="7"/>
        <v>7.7805158130083577E-3</v>
      </c>
      <c r="AA58" s="23">
        <f t="shared" si="16"/>
        <v>3.8610504556025288E-3</v>
      </c>
      <c r="AB58" s="23">
        <f t="shared" si="26"/>
        <v>2.5140655887272542E-3</v>
      </c>
      <c r="AC58" s="23">
        <f t="shared" si="9"/>
        <v>3.3711308611706998E-3</v>
      </c>
      <c r="AD58" s="23">
        <f t="shared" si="14"/>
        <v>3.5259849762379223E-3</v>
      </c>
      <c r="AE58" s="27">
        <f>('Modelo AHP'!$U$37*aux!P58)+('Modelo AHP'!$U$38*aux!R58)+('Modelo AHP'!$U$39*aux!S58)</f>
        <v>5.0695272722194699E-3</v>
      </c>
      <c r="AF58" s="28">
        <f>aux!U58</f>
        <v>7.778006296366039E-3</v>
      </c>
      <c r="AG58" s="27">
        <f>('Modelo AHP'!$U$47*aux!V58)+('Modelo AHP'!$U$48*aux!W58)+('Modelo AHP'!$U$49*aux!X58)</f>
        <v>5.2506714062625064E-3</v>
      </c>
      <c r="AH58" s="28">
        <f t="shared" si="10"/>
        <v>7.7805158130083577E-3</v>
      </c>
      <c r="AI58" s="27">
        <f>('Modelo AHP'!$U$56*aux!AA58)+('Modelo AHP'!$U$57*aux!AB58)+('Modelo AHP'!$U$58*aux!AC58)+('Modelo AHP'!$U$59*aux!AD58)</f>
        <v>3.0479508539609859E-3</v>
      </c>
      <c r="AJ58" s="29">
        <f>('Modelo AHP'!$U$23*aux!AE58)+('Modelo AHP'!$U$24*aux!AF58)+('Modelo AHP'!$U$25*aux!AG58)+('Modelo AHP'!$U$26*aux!AH58)+('Modelo AHP'!$U$27*aux!AI58)</f>
        <v>6.0197134674569233E-3</v>
      </c>
    </row>
    <row r="59" spans="1:36">
      <c r="A59" s="1">
        <f t="shared" si="18"/>
        <v>78</v>
      </c>
      <c r="B59" s="16" t="s">
        <v>75</v>
      </c>
      <c r="C59" s="17" t="s">
        <v>79</v>
      </c>
      <c r="D59" s="152">
        <v>7.5360733091704851E-2</v>
      </c>
      <c r="E59" s="18">
        <v>83.7</v>
      </c>
      <c r="F59" s="152">
        <v>0.41236042586341209</v>
      </c>
      <c r="G59" s="172">
        <v>33997.066537912506</v>
      </c>
      <c r="H59" s="155">
        <v>8.3394780622603228</v>
      </c>
      <c r="I59" s="155">
        <v>9.8235252430920017</v>
      </c>
      <c r="J59" s="152">
        <v>2.2953700228598724E-2</v>
      </c>
      <c r="K59" s="174">
        <v>81604.09</v>
      </c>
      <c r="L59" s="152">
        <v>2.5154818449641802E-2</v>
      </c>
      <c r="M59" s="229">
        <v>248</v>
      </c>
      <c r="N59" s="152">
        <v>2.1999999999999999E-2</v>
      </c>
      <c r="O59" s="152">
        <v>2.3E-2</v>
      </c>
      <c r="P59" s="23">
        <f t="shared" si="1"/>
        <v>7.4734405448756251E-3</v>
      </c>
      <c r="Q59" s="23">
        <f t="shared" si="19"/>
        <v>0.99212081789110917</v>
      </c>
      <c r="R59" s="23">
        <f t="shared" si="20"/>
        <v>7.8119749440244846E-3</v>
      </c>
      <c r="S59" s="23">
        <f t="shared" si="15"/>
        <v>8.428492912905268E-3</v>
      </c>
      <c r="T59" s="23">
        <f t="shared" si="21"/>
        <v>0.9935706162345409</v>
      </c>
      <c r="U59" s="95">
        <f t="shared" si="22"/>
        <v>7.8233906790121342E-3</v>
      </c>
      <c r="V59" s="23">
        <f t="shared" si="23"/>
        <v>7.8503129590636704E-3</v>
      </c>
      <c r="W59" s="23">
        <f t="shared" si="24"/>
        <v>7.6798478454825521E-3</v>
      </c>
      <c r="X59" s="23">
        <f t="shared" si="25"/>
        <v>5.3788359944999245E-3</v>
      </c>
      <c r="Y59" s="23">
        <f t="shared" si="6"/>
        <v>0.99378581567143598</v>
      </c>
      <c r="Z59" s="95">
        <f t="shared" si="7"/>
        <v>7.8250851627672119E-3</v>
      </c>
      <c r="AA59" s="23">
        <f t="shared" si="16"/>
        <v>3.8610504556025288E-3</v>
      </c>
      <c r="AB59" s="23">
        <f t="shared" si="26"/>
        <v>2.5140655887272542E-3</v>
      </c>
      <c r="AC59" s="23">
        <f t="shared" si="9"/>
        <v>3.3711308611706998E-3</v>
      </c>
      <c r="AD59" s="23">
        <f t="shared" si="14"/>
        <v>3.5259849762379223E-3</v>
      </c>
      <c r="AE59" s="27">
        <f>('Modelo AHP'!$U$37*aux!P59)+('Modelo AHP'!$U$38*aux!R59)+('Modelo AHP'!$U$39*aux!S59)</f>
        <v>8.0803254056082963E-3</v>
      </c>
      <c r="AF59" s="28">
        <f>aux!U59</f>
        <v>7.8233906790121342E-3</v>
      </c>
      <c r="AG59" s="27">
        <f>('Modelo AHP'!$U$47*aux!V59)+('Modelo AHP'!$U$48*aux!W59)+('Modelo AHP'!$U$49*aux!X59)</f>
        <v>6.8173452327460055E-3</v>
      </c>
      <c r="AH59" s="28">
        <f t="shared" si="10"/>
        <v>7.8250851627672119E-3</v>
      </c>
      <c r="AI59" s="27">
        <f>('Modelo AHP'!$U$56*aux!AA59)+('Modelo AHP'!$U$57*aux!AB59)+('Modelo AHP'!$U$58*aux!AC59)+('Modelo AHP'!$U$59*aux!AD59)</f>
        <v>3.0479508539609859E-3</v>
      </c>
      <c r="AJ59" s="29">
        <f>('Modelo AHP'!$U$23*aux!AE59)+('Modelo AHP'!$U$24*aux!AF59)+('Modelo AHP'!$U$25*aux!AG59)+('Modelo AHP'!$U$26*aux!AH59)+('Modelo AHP'!$U$27*aux!AI59)</f>
        <v>7.0755344239407901E-3</v>
      </c>
    </row>
    <row r="60" spans="1:36">
      <c r="A60" s="1">
        <f t="shared" si="18"/>
        <v>127</v>
      </c>
      <c r="B60" s="16" t="s">
        <v>75</v>
      </c>
      <c r="C60" s="17" t="s">
        <v>80</v>
      </c>
      <c r="D60" s="152">
        <v>5.473257445813192E-2</v>
      </c>
      <c r="E60" s="18">
        <v>81.2</v>
      </c>
      <c r="F60" s="152">
        <v>0.15357502517623364</v>
      </c>
      <c r="G60" s="172">
        <v>111688.98504278378</v>
      </c>
      <c r="H60" s="155">
        <v>3.5256587171453164</v>
      </c>
      <c r="I60" s="155">
        <v>3.7585761000630278</v>
      </c>
      <c r="J60" s="152">
        <v>2.2953700228598724E-2</v>
      </c>
      <c r="K60" s="174">
        <v>198426.45</v>
      </c>
      <c r="L60" s="152">
        <v>2.5154818449641802E-2</v>
      </c>
      <c r="M60" s="229">
        <v>248</v>
      </c>
      <c r="N60" s="152">
        <v>2.1999999999999999E-2</v>
      </c>
      <c r="O60" s="152">
        <v>2.3E-2</v>
      </c>
      <c r="P60" s="23">
        <f t="shared" si="1"/>
        <v>5.4277688698048413E-3</v>
      </c>
      <c r="Q60" s="23">
        <f t="shared" si="19"/>
        <v>0.99235615785851927</v>
      </c>
      <c r="R60" s="23">
        <f t="shared" si="20"/>
        <v>7.8138280146340128E-3</v>
      </c>
      <c r="S60" s="23">
        <f t="shared" si="15"/>
        <v>3.1390160891091061E-3</v>
      </c>
      <c r="T60" s="23">
        <f t="shared" si="21"/>
        <v>0.97887784387473875</v>
      </c>
      <c r="U60" s="95">
        <f t="shared" si="22"/>
        <v>7.7076995580688109E-3</v>
      </c>
      <c r="V60" s="23">
        <f t="shared" si="23"/>
        <v>3.3188557017368044E-3</v>
      </c>
      <c r="W60" s="23">
        <f t="shared" si="24"/>
        <v>2.9383843223133783E-3</v>
      </c>
      <c r="X60" s="23">
        <f t="shared" si="25"/>
        <v>5.3788359944999245E-3</v>
      </c>
      <c r="Y60" s="23">
        <f t="shared" si="6"/>
        <v>0.98488974589432232</v>
      </c>
      <c r="Z60" s="95">
        <f t="shared" si="7"/>
        <v>7.7550373692466317E-3</v>
      </c>
      <c r="AA60" s="23">
        <f t="shared" si="16"/>
        <v>3.8610504556025288E-3</v>
      </c>
      <c r="AB60" s="23">
        <f t="shared" si="26"/>
        <v>2.5140655887272542E-3</v>
      </c>
      <c r="AC60" s="23">
        <f t="shared" si="9"/>
        <v>3.3711308611706998E-3</v>
      </c>
      <c r="AD60" s="23">
        <f t="shared" si="14"/>
        <v>3.5259849762379223E-3</v>
      </c>
      <c r="AE60" s="27">
        <f>('Modelo AHP'!$U$37*aux!P60)+('Modelo AHP'!$U$38*aux!R60)+('Modelo AHP'!$U$39*aux!S60)</f>
        <v>4.2931231158703171E-3</v>
      </c>
      <c r="AF60" s="28">
        <f>aux!U60</f>
        <v>7.7076995580688109E-3</v>
      </c>
      <c r="AG60" s="27">
        <f>('Modelo AHP'!$U$47*aux!V60)+('Modelo AHP'!$U$48*aux!W60)+('Modelo AHP'!$U$49*aux!X60)</f>
        <v>3.9481202649534232E-3</v>
      </c>
      <c r="AH60" s="28">
        <f t="shared" si="10"/>
        <v>7.7550373692466317E-3</v>
      </c>
      <c r="AI60" s="27">
        <f>('Modelo AHP'!$U$56*aux!AA60)+('Modelo AHP'!$U$57*aux!AB60)+('Modelo AHP'!$U$58*aux!AC60)+('Modelo AHP'!$U$59*aux!AD60)</f>
        <v>3.0479508539609859E-3</v>
      </c>
      <c r="AJ60" s="29">
        <f>('Modelo AHP'!$U$23*aux!AE60)+('Modelo AHP'!$U$24*aux!AF60)+('Modelo AHP'!$U$25*aux!AG60)+('Modelo AHP'!$U$26*aux!AH60)+('Modelo AHP'!$U$27*aux!AI60)</f>
        <v>5.4204310368584519E-3</v>
      </c>
    </row>
    <row r="61" spans="1:36">
      <c r="A61" s="1">
        <f t="shared" si="18"/>
        <v>125</v>
      </c>
      <c r="B61" s="16" t="s">
        <v>75</v>
      </c>
      <c r="C61" s="17" t="s">
        <v>81</v>
      </c>
      <c r="D61" s="152">
        <v>4.2279411764705878E-2</v>
      </c>
      <c r="E61" s="18">
        <v>79.150000000000006</v>
      </c>
      <c r="F61" s="152">
        <v>0.1794071762870515</v>
      </c>
      <c r="G61" s="172">
        <v>114186.30344559586</v>
      </c>
      <c r="H61" s="155">
        <v>3.6896413544379882</v>
      </c>
      <c r="I61" s="155">
        <v>4.1090254059012494</v>
      </c>
      <c r="J61" s="152">
        <v>2.2953700228598724E-2</v>
      </c>
      <c r="K61" s="174">
        <v>377354.6</v>
      </c>
      <c r="L61" s="152">
        <v>2.5154818449641802E-2</v>
      </c>
      <c r="M61" s="229">
        <v>248</v>
      </c>
      <c r="N61" s="152">
        <v>2.1999999999999999E-2</v>
      </c>
      <c r="O61" s="152">
        <v>2.3E-2</v>
      </c>
      <c r="P61" s="23">
        <f t="shared" si="1"/>
        <v>4.1928024998289766E-3</v>
      </c>
      <c r="Q61" s="23">
        <f t="shared" si="19"/>
        <v>0.99254913663179556</v>
      </c>
      <c r="R61" s="23">
        <f t="shared" si="20"/>
        <v>7.8153475325338263E-3</v>
      </c>
      <c r="S61" s="23">
        <f t="shared" si="15"/>
        <v>3.6670155985352227E-3</v>
      </c>
      <c r="T61" s="23">
        <f t="shared" si="21"/>
        <v>0.9784055614094761</v>
      </c>
      <c r="U61" s="95">
        <f t="shared" si="22"/>
        <v>7.7039807984998132E-3</v>
      </c>
      <c r="V61" s="23">
        <f t="shared" si="23"/>
        <v>3.4732196814714292E-3</v>
      </c>
      <c r="W61" s="23">
        <f t="shared" si="24"/>
        <v>3.2123590187478519E-3</v>
      </c>
      <c r="X61" s="23">
        <f t="shared" si="25"/>
        <v>5.3788359944999245E-3</v>
      </c>
      <c r="Y61" s="23">
        <f t="shared" si="6"/>
        <v>0.97126429518873936</v>
      </c>
      <c r="Z61" s="95">
        <f t="shared" si="7"/>
        <v>7.6477503558168448E-3</v>
      </c>
      <c r="AA61" s="23">
        <f t="shared" si="16"/>
        <v>3.8610504556025288E-3</v>
      </c>
      <c r="AB61" s="23">
        <f t="shared" si="26"/>
        <v>2.5140655887272542E-3</v>
      </c>
      <c r="AC61" s="23">
        <f t="shared" si="9"/>
        <v>3.3711308611706998E-3</v>
      </c>
      <c r="AD61" s="23">
        <f t="shared" si="14"/>
        <v>3.5259849762379223E-3</v>
      </c>
      <c r="AE61" s="27">
        <f>('Modelo AHP'!$U$37*aux!P61)+('Modelo AHP'!$U$38*aux!R61)+('Modelo AHP'!$U$39*aux!S61)</f>
        <v>4.2395848623232087E-3</v>
      </c>
      <c r="AF61" s="28">
        <f>aux!U61</f>
        <v>7.7039807984998132E-3</v>
      </c>
      <c r="AG61" s="27">
        <f>('Modelo AHP'!$U$47*aux!V61)+('Modelo AHP'!$U$48*aux!W61)+('Modelo AHP'!$U$49*aux!X61)</f>
        <v>4.0957269878497361E-3</v>
      </c>
      <c r="AH61" s="28">
        <f t="shared" si="10"/>
        <v>7.6477503558168448E-3</v>
      </c>
      <c r="AI61" s="27">
        <f>('Modelo AHP'!$U$56*aux!AA61)+('Modelo AHP'!$U$57*aux!AB61)+('Modelo AHP'!$U$58*aux!AC61)+('Modelo AHP'!$U$59*aux!AD61)</f>
        <v>3.0479508539609859E-3</v>
      </c>
      <c r="AJ61" s="29">
        <f>('Modelo AHP'!$U$23*aux!AE61)+('Modelo AHP'!$U$24*aux!AF61)+('Modelo AHP'!$U$25*aux!AG61)+('Modelo AHP'!$U$26*aux!AH61)+('Modelo AHP'!$U$27*aux!AI61)</f>
        <v>5.4526747854015097E-3</v>
      </c>
    </row>
    <row r="62" spans="1:36">
      <c r="A62" s="1">
        <f t="shared" si="18"/>
        <v>120</v>
      </c>
      <c r="B62" s="16" t="s">
        <v>75</v>
      </c>
      <c r="C62" s="17" t="s">
        <v>82</v>
      </c>
      <c r="D62" s="152">
        <v>4.3386902214093935E-2</v>
      </c>
      <c r="E62" s="18">
        <v>81.98</v>
      </c>
      <c r="F62" s="152">
        <v>0.19447026022304834</v>
      </c>
      <c r="G62" s="172">
        <v>72527.541964330259</v>
      </c>
      <c r="H62" s="155">
        <v>4.2746589774140968</v>
      </c>
      <c r="I62" s="155">
        <v>5.4145564778189694</v>
      </c>
      <c r="J62" s="152">
        <v>2.2953700228598724E-2</v>
      </c>
      <c r="K62" s="174">
        <v>148930.14000000001</v>
      </c>
      <c r="L62" s="152">
        <v>2.5154818449641802E-2</v>
      </c>
      <c r="M62" s="229">
        <v>248</v>
      </c>
      <c r="N62" s="152">
        <v>2.1999999999999999E-2</v>
      </c>
      <c r="O62" s="152">
        <v>2.3E-2</v>
      </c>
      <c r="P62" s="23">
        <f t="shared" si="1"/>
        <v>4.3026311027095704E-3</v>
      </c>
      <c r="Q62" s="23">
        <f t="shared" si="19"/>
        <v>0.99228273178868731</v>
      </c>
      <c r="R62" s="23">
        <f t="shared" si="20"/>
        <v>7.8132498566038395E-3</v>
      </c>
      <c r="S62" s="23">
        <f t="shared" si="15"/>
        <v>3.9748994017280628E-3</v>
      </c>
      <c r="T62" s="23">
        <f t="shared" si="21"/>
        <v>0.98628389304312158</v>
      </c>
      <c r="U62" s="95">
        <f t="shared" si="22"/>
        <v>7.766014905851353E-3</v>
      </c>
      <c r="V62" s="23">
        <f t="shared" si="23"/>
        <v>4.0239221825923693E-3</v>
      </c>
      <c r="W62" s="23">
        <f t="shared" si="24"/>
        <v>4.2329987322690657E-3</v>
      </c>
      <c r="X62" s="23">
        <f t="shared" si="25"/>
        <v>5.3788359944999245E-3</v>
      </c>
      <c r="Y62" s="23">
        <f t="shared" si="6"/>
        <v>0.98865890984093019</v>
      </c>
      <c r="Z62" s="95">
        <f t="shared" si="7"/>
        <v>7.7847158255191342E-3</v>
      </c>
      <c r="AA62" s="23">
        <f t="shared" si="16"/>
        <v>3.8610504556025288E-3</v>
      </c>
      <c r="AB62" s="23">
        <f t="shared" si="26"/>
        <v>2.5140655887272542E-3</v>
      </c>
      <c r="AC62" s="23">
        <f t="shared" si="9"/>
        <v>3.3711308611706998E-3</v>
      </c>
      <c r="AD62" s="23">
        <f t="shared" si="14"/>
        <v>3.5259849762379223E-3</v>
      </c>
      <c r="AE62" s="27">
        <f>('Modelo AHP'!$U$37*aux!P62)+('Modelo AHP'!$U$38*aux!R62)+('Modelo AHP'!$U$39*aux!S62)</f>
        <v>4.4570539575100928E-3</v>
      </c>
      <c r="AF62" s="28">
        <f>aux!U62</f>
        <v>7.766014905851353E-3</v>
      </c>
      <c r="AG62" s="27">
        <f>('Modelo AHP'!$U$47*aux!V62)+('Modelo AHP'!$U$48*aux!W62)+('Modelo AHP'!$U$49*aux!X62)</f>
        <v>4.6414871458120704E-3</v>
      </c>
      <c r="AH62" s="28">
        <f t="shared" si="10"/>
        <v>7.7847158255191342E-3</v>
      </c>
      <c r="AI62" s="27">
        <f>('Modelo AHP'!$U$56*aux!AA62)+('Modelo AHP'!$U$57*aux!AB62)+('Modelo AHP'!$U$58*aux!AC62)+('Modelo AHP'!$U$59*aux!AD62)</f>
        <v>3.0479508539609859E-3</v>
      </c>
      <c r="AJ62" s="29">
        <f>('Modelo AHP'!$U$23*aux!AE62)+('Modelo AHP'!$U$24*aux!AF62)+('Modelo AHP'!$U$25*aux!AG62)+('Modelo AHP'!$U$26*aux!AH62)+('Modelo AHP'!$U$27*aux!AI62)</f>
        <v>5.7057739469442478E-3</v>
      </c>
    </row>
    <row r="63" spans="1:36">
      <c r="A63" s="1">
        <f t="shared" si="18"/>
        <v>27</v>
      </c>
      <c r="B63" s="16" t="s">
        <v>83</v>
      </c>
      <c r="C63" s="17" t="s">
        <v>84</v>
      </c>
      <c r="D63" s="152">
        <v>8.8454540118565475E-2</v>
      </c>
      <c r="E63" s="18">
        <v>82.44</v>
      </c>
      <c r="F63" s="152">
        <v>0.52322103274559195</v>
      </c>
      <c r="G63" s="172">
        <v>27725.373787260745</v>
      </c>
      <c r="H63" s="155">
        <v>11.88655481025104</v>
      </c>
      <c r="I63" s="155">
        <v>13.245846168563208</v>
      </c>
      <c r="J63" s="152">
        <v>3.7423169357068416E-2</v>
      </c>
      <c r="K63" s="174">
        <v>64358.49</v>
      </c>
      <c r="L63" s="152">
        <v>9.6040625101169633E-2</v>
      </c>
      <c r="M63" s="229">
        <v>1161</v>
      </c>
      <c r="N63" s="152">
        <v>9.2999999999999999E-2</v>
      </c>
      <c r="O63" s="152">
        <v>9.2999999999999999E-2</v>
      </c>
      <c r="P63" s="23">
        <f t="shared" si="1"/>
        <v>8.7719389047872642E-3</v>
      </c>
      <c r="Q63" s="23">
        <f t="shared" si="19"/>
        <v>0.99223942923468389</v>
      </c>
      <c r="R63" s="23">
        <f t="shared" si="20"/>
        <v>7.8129088916116876E-3</v>
      </c>
      <c r="S63" s="23">
        <f t="shared" si="15"/>
        <v>1.0694442264059375E-2</v>
      </c>
      <c r="T63" s="23">
        <f t="shared" si="21"/>
        <v>0.99475669267169531</v>
      </c>
      <c r="U63" s="95">
        <f t="shared" si="22"/>
        <v>7.8327298635566586E-3</v>
      </c>
      <c r="V63" s="23">
        <f t="shared" si="23"/>
        <v>1.1189330383614301E-2</v>
      </c>
      <c r="W63" s="23">
        <f t="shared" si="24"/>
        <v>1.0355354177032143E-2</v>
      </c>
      <c r="X63" s="23">
        <f t="shared" si="25"/>
        <v>8.7695268458402587E-3</v>
      </c>
      <c r="Y63" s="23">
        <f t="shared" si="6"/>
        <v>0.99509907505900685</v>
      </c>
      <c r="Z63" s="95">
        <f t="shared" si="7"/>
        <v>7.8354257878661942E-3</v>
      </c>
      <c r="AA63" s="23">
        <f t="shared" si="16"/>
        <v>1.4741418231484118E-2</v>
      </c>
      <c r="AB63" s="23">
        <f t="shared" si="26"/>
        <v>1.1769476405291702E-2</v>
      </c>
      <c r="AC63" s="23">
        <f t="shared" si="9"/>
        <v>1.4250689549494324E-2</v>
      </c>
      <c r="AD63" s="23">
        <f t="shared" si="14"/>
        <v>1.4257243599570729E-2</v>
      </c>
      <c r="AE63" s="27">
        <f>('Modelo AHP'!$U$37*aux!P63)+('Modelo AHP'!$U$38*aux!R63)+('Modelo AHP'!$U$39*aux!S63)</f>
        <v>9.829537919032974E-3</v>
      </c>
      <c r="AF63" s="28">
        <f>aux!U63</f>
        <v>7.8327298635566586E-3</v>
      </c>
      <c r="AG63" s="27">
        <f>('Modelo AHP'!$U$47*aux!V63)+('Modelo AHP'!$U$48*aux!W63)+('Modelo AHP'!$U$49*aux!X63)</f>
        <v>9.8821593086922364E-3</v>
      </c>
      <c r="AH63" s="28">
        <f t="shared" si="10"/>
        <v>7.8354257878661942E-3</v>
      </c>
      <c r="AI63" s="27">
        <f>('Modelo AHP'!$U$56*aux!AA63)+('Modelo AHP'!$U$57*aux!AB63)+('Modelo AHP'!$U$58*aux!AC63)+('Modelo AHP'!$U$59*aux!AD63)</f>
        <v>1.3107168481187342E-2</v>
      </c>
      <c r="AJ63" s="29">
        <f>('Modelo AHP'!$U$23*aux!AE63)+('Modelo AHP'!$U$24*aux!AF63)+('Modelo AHP'!$U$25*aux!AG63)+('Modelo AHP'!$U$26*aux!AH63)+('Modelo AHP'!$U$27*aux!AI63)</f>
        <v>9.3602985866593873E-3</v>
      </c>
    </row>
    <row r="64" spans="1:36">
      <c r="A64" s="1">
        <f t="shared" si="18"/>
        <v>26</v>
      </c>
      <c r="B64" s="16" t="s">
        <v>83</v>
      </c>
      <c r="C64" s="17" t="s">
        <v>85</v>
      </c>
      <c r="D64" s="152">
        <v>0.12820075110959372</v>
      </c>
      <c r="E64" s="18">
        <v>83.16</v>
      </c>
      <c r="F64" s="152">
        <v>0.49843883923105181</v>
      </c>
      <c r="G64" s="172">
        <v>26496.747317919755</v>
      </c>
      <c r="H64" s="155">
        <v>11.061837376075829</v>
      </c>
      <c r="I64" s="155">
        <v>13.012485025479039</v>
      </c>
      <c r="J64" s="152">
        <v>3.7423169357068416E-2</v>
      </c>
      <c r="K64" s="174">
        <v>69895.94</v>
      </c>
      <c r="L64" s="152">
        <v>9.6040625101169633E-2</v>
      </c>
      <c r="M64" s="229">
        <v>1161</v>
      </c>
      <c r="N64" s="152">
        <v>9.2999999999999999E-2</v>
      </c>
      <c r="O64" s="152">
        <v>9.2999999999999999E-2</v>
      </c>
      <c r="P64" s="23">
        <f t="shared" si="1"/>
        <v>1.2713526685841211E-2</v>
      </c>
      <c r="Q64" s="23">
        <f t="shared" si="19"/>
        <v>0.9921716513240697</v>
      </c>
      <c r="R64" s="23">
        <f t="shared" si="20"/>
        <v>7.8123752072761423E-3</v>
      </c>
      <c r="S64" s="23">
        <f t="shared" si="15"/>
        <v>1.018790349529611E-2</v>
      </c>
      <c r="T64" s="23">
        <f t="shared" si="21"/>
        <v>0.99498904539739252</v>
      </c>
      <c r="U64" s="95">
        <f t="shared" si="22"/>
        <v>7.8345594125778951E-3</v>
      </c>
      <c r="V64" s="23">
        <f t="shared" si="23"/>
        <v>1.0412988037878023E-2</v>
      </c>
      <c r="W64" s="23">
        <f t="shared" si="24"/>
        <v>1.0172916810853992E-2</v>
      </c>
      <c r="X64" s="23">
        <f t="shared" si="25"/>
        <v>8.7695268458402587E-3</v>
      </c>
      <c r="Y64" s="23">
        <f t="shared" si="6"/>
        <v>0.99467739601068705</v>
      </c>
      <c r="Z64" s="95">
        <f t="shared" si="7"/>
        <v>7.83210548039911E-3</v>
      </c>
      <c r="AA64" s="23">
        <f t="shared" si="16"/>
        <v>1.4741418231484118E-2</v>
      </c>
      <c r="AB64" s="23">
        <f t="shared" si="26"/>
        <v>1.1769476405291702E-2</v>
      </c>
      <c r="AC64" s="23">
        <f t="shared" si="9"/>
        <v>1.4250689549494324E-2</v>
      </c>
      <c r="AD64" s="23">
        <f t="shared" si="14"/>
        <v>1.4257243599570729E-2</v>
      </c>
      <c r="AE64" s="27">
        <f>('Modelo AHP'!$U$37*aux!P64)+('Modelo AHP'!$U$38*aux!R64)+('Modelo AHP'!$U$39*aux!S64)</f>
        <v>1.0708037623657643E-2</v>
      </c>
      <c r="AF64" s="28">
        <f>aux!U64</f>
        <v>7.8345594125778951E-3</v>
      </c>
      <c r="AG64" s="27">
        <f>('Modelo AHP'!$U$47*aux!V64)+('Modelo AHP'!$U$48*aux!W64)+('Modelo AHP'!$U$49*aux!X64)</f>
        <v>9.669904241791337E-3</v>
      </c>
      <c r="AH64" s="28">
        <f t="shared" si="10"/>
        <v>7.83210548039911E-3</v>
      </c>
      <c r="AI64" s="27">
        <f>('Modelo AHP'!$U$56*aux!AA64)+('Modelo AHP'!$U$57*aux!AB64)+('Modelo AHP'!$U$58*aux!AC64)+('Modelo AHP'!$U$59*aux!AD64)</f>
        <v>1.3107168481187342E-2</v>
      </c>
      <c r="AJ64" s="29">
        <f>('Modelo AHP'!$U$23*aux!AE64)+('Modelo AHP'!$U$24*aux!AF64)+('Modelo AHP'!$U$25*aux!AG64)+('Modelo AHP'!$U$26*aux!AH64)+('Modelo AHP'!$U$27*aux!AI64)</f>
        <v>9.4347146693415321E-3</v>
      </c>
    </row>
    <row r="65" spans="1:36">
      <c r="A65" s="1">
        <f t="shared" si="18"/>
        <v>28</v>
      </c>
      <c r="B65" s="16" t="s">
        <v>83</v>
      </c>
      <c r="C65" s="17" t="s">
        <v>86</v>
      </c>
      <c r="D65" s="152">
        <v>0.11182624968102299</v>
      </c>
      <c r="E65" s="18">
        <v>84.02</v>
      </c>
      <c r="F65" s="152">
        <v>0.51804593510754648</v>
      </c>
      <c r="G65" s="172">
        <v>29135.663626954261</v>
      </c>
      <c r="H65" s="155">
        <v>10.755602141982802</v>
      </c>
      <c r="I65" s="155">
        <v>12.45403057741521</v>
      </c>
      <c r="J65" s="152">
        <v>3.7423169357068416E-2</v>
      </c>
      <c r="K65" s="174">
        <v>63561.97</v>
      </c>
      <c r="L65" s="152">
        <v>9.6040625101169633E-2</v>
      </c>
      <c r="M65" s="229">
        <v>1161</v>
      </c>
      <c r="N65" s="152">
        <v>9.2999999999999999E-2</v>
      </c>
      <c r="O65" s="152">
        <v>9.2999999999999999E-2</v>
      </c>
      <c r="P65" s="23">
        <f t="shared" si="1"/>
        <v>1.1089685490858538E-2</v>
      </c>
      <c r="Q65" s="23">
        <f t="shared" si="19"/>
        <v>0.99209069437528064</v>
      </c>
      <c r="R65" s="23">
        <f t="shared" si="20"/>
        <v>7.811737750986464E-3</v>
      </c>
      <c r="S65" s="23">
        <f t="shared" si="15"/>
        <v>1.0588665203434485E-2</v>
      </c>
      <c r="T65" s="23">
        <f t="shared" si="21"/>
        <v>0.99448998452527892</v>
      </c>
      <c r="U65" s="95">
        <f t="shared" si="22"/>
        <v>7.8306297994116467E-3</v>
      </c>
      <c r="V65" s="23">
        <f t="shared" si="23"/>
        <v>1.0124715509456646E-2</v>
      </c>
      <c r="W65" s="23">
        <f t="shared" si="24"/>
        <v>9.7363275942915252E-3</v>
      </c>
      <c r="X65" s="23">
        <f t="shared" si="25"/>
        <v>8.7695268458402587E-3</v>
      </c>
      <c r="Y65" s="23">
        <f t="shared" si="6"/>
        <v>0.9951597303778934</v>
      </c>
      <c r="Z65" s="95">
        <f t="shared" si="7"/>
        <v>7.8359033888023098E-3</v>
      </c>
      <c r="AA65" s="23">
        <f t="shared" si="16"/>
        <v>1.4741418231484118E-2</v>
      </c>
      <c r="AB65" s="23">
        <f t="shared" si="26"/>
        <v>1.1769476405291702E-2</v>
      </c>
      <c r="AC65" s="23">
        <f t="shared" si="9"/>
        <v>1.4250689549494324E-2</v>
      </c>
      <c r="AD65" s="23">
        <f t="shared" si="14"/>
        <v>1.4257243599570729E-2</v>
      </c>
      <c r="AE65" s="27">
        <f>('Modelo AHP'!$U$37*aux!P65)+('Modelo AHP'!$U$38*aux!R65)+('Modelo AHP'!$U$39*aux!S65)</f>
        <v>1.0461278544416898E-2</v>
      </c>
      <c r="AF65" s="28">
        <f>aux!U65</f>
        <v>7.8306297994116467E-3</v>
      </c>
      <c r="AG65" s="27">
        <f>('Modelo AHP'!$U$47*aux!V65)+('Modelo AHP'!$U$48*aux!W65)+('Modelo AHP'!$U$49*aux!X65)</f>
        <v>9.4275321966923974E-3</v>
      </c>
      <c r="AH65" s="28">
        <f t="shared" si="10"/>
        <v>7.8359033888023098E-3</v>
      </c>
      <c r="AI65" s="27">
        <f>('Modelo AHP'!$U$56*aux!AA65)+('Modelo AHP'!$U$57*aux!AB65)+('Modelo AHP'!$U$58*aux!AC65)+('Modelo AHP'!$U$59*aux!AD65)</f>
        <v>1.3107168481187342E-2</v>
      </c>
      <c r="AJ65" s="29">
        <f>('Modelo AHP'!$U$23*aux!AE65)+('Modelo AHP'!$U$24*aux!AF65)+('Modelo AHP'!$U$25*aux!AG65)+('Modelo AHP'!$U$26*aux!AH65)+('Modelo AHP'!$U$27*aux!AI65)</f>
        <v>9.309727182508002E-3</v>
      </c>
    </row>
    <row r="66" spans="1:36">
      <c r="A66" s="1">
        <f t="shared" si="18"/>
        <v>33</v>
      </c>
      <c r="B66" s="16" t="s">
        <v>83</v>
      </c>
      <c r="C66" s="17" t="s">
        <v>87</v>
      </c>
      <c r="D66" s="152">
        <v>9.3359057987658284E-2</v>
      </c>
      <c r="E66" s="18">
        <v>84.05</v>
      </c>
      <c r="F66" s="152">
        <v>0.52139213582547483</v>
      </c>
      <c r="G66" s="172">
        <v>30205.501918589081</v>
      </c>
      <c r="H66" s="155">
        <v>9.1773477993557258</v>
      </c>
      <c r="I66" s="155">
        <v>10.667874426551677</v>
      </c>
      <c r="J66" s="152">
        <v>3.7423169357068416E-2</v>
      </c>
      <c r="K66" s="174">
        <v>59260.27</v>
      </c>
      <c r="L66" s="152">
        <v>9.6040625101169633E-2</v>
      </c>
      <c r="M66" s="229">
        <v>1161</v>
      </c>
      <c r="N66" s="152">
        <v>9.2999999999999999E-2</v>
      </c>
      <c r="O66" s="152">
        <v>9.2999999999999999E-2</v>
      </c>
      <c r="P66" s="23">
        <f t="shared" si="1"/>
        <v>9.2583145170221162E-3</v>
      </c>
      <c r="Q66" s="23">
        <f t="shared" si="19"/>
        <v>0.99208787029567169</v>
      </c>
      <c r="R66" s="23">
        <f t="shared" si="20"/>
        <v>7.81171551413915E-3</v>
      </c>
      <c r="S66" s="23">
        <f t="shared" si="15"/>
        <v>1.0657060294881887E-2</v>
      </c>
      <c r="T66" s="23">
        <f t="shared" si="21"/>
        <v>0.99428766115904876</v>
      </c>
      <c r="U66" s="95">
        <f t="shared" si="22"/>
        <v>7.8290367020397555E-3</v>
      </c>
      <c r="V66" s="23">
        <f t="shared" si="23"/>
        <v>8.6390361388623514E-3</v>
      </c>
      <c r="W66" s="23">
        <f t="shared" si="24"/>
        <v>8.3399442056957731E-3</v>
      </c>
      <c r="X66" s="23">
        <f t="shared" si="25"/>
        <v>8.7695268458402587E-3</v>
      </c>
      <c r="Y66" s="23">
        <f t="shared" si="6"/>
        <v>0.99548730656587836</v>
      </c>
      <c r="Z66" s="95">
        <f t="shared" si="7"/>
        <v>7.8384827288651825E-3</v>
      </c>
      <c r="AA66" s="23">
        <f t="shared" si="16"/>
        <v>1.4741418231484118E-2</v>
      </c>
      <c r="AB66" s="23">
        <f t="shared" si="26"/>
        <v>1.1769476405291702E-2</v>
      </c>
      <c r="AC66" s="23">
        <f t="shared" si="9"/>
        <v>1.4250689549494324E-2</v>
      </c>
      <c r="AD66" s="23">
        <f t="shared" si="14"/>
        <v>1.4257243599570729E-2</v>
      </c>
      <c r="AE66" s="27">
        <f>('Modelo AHP'!$U$37*aux!P66)+('Modelo AHP'!$U$38*aux!R66)+('Modelo AHP'!$U$39*aux!S66)</f>
        <v>9.9529020834496825E-3</v>
      </c>
      <c r="AF66" s="28">
        <f>aux!U66</f>
        <v>7.8290367020397555E-3</v>
      </c>
      <c r="AG66" s="27">
        <f>('Modelo AHP'!$U$47*aux!V66)+('Modelo AHP'!$U$48*aux!W66)+('Modelo AHP'!$U$49*aux!X66)</f>
        <v>8.556958385052868E-3</v>
      </c>
      <c r="AH66" s="28">
        <f t="shared" si="10"/>
        <v>7.8384827288651825E-3</v>
      </c>
      <c r="AI66" s="27">
        <f>('Modelo AHP'!$U$56*aux!AA66)+('Modelo AHP'!$U$57*aux!AB66)+('Modelo AHP'!$U$58*aux!AC66)+('Modelo AHP'!$U$59*aux!AD66)</f>
        <v>1.3107168481187342E-2</v>
      </c>
      <c r="AJ66" s="29">
        <f>('Modelo AHP'!$U$23*aux!AE66)+('Modelo AHP'!$U$24*aux!AF66)+('Modelo AHP'!$U$25*aux!AG66)+('Modelo AHP'!$U$26*aux!AH66)+('Modelo AHP'!$U$27*aux!AI66)</f>
        <v>8.9270692178006067E-3</v>
      </c>
    </row>
    <row r="67" spans="1:36">
      <c r="A67" s="1">
        <f t="shared" si="18"/>
        <v>40</v>
      </c>
      <c r="B67" s="16" t="s">
        <v>83</v>
      </c>
      <c r="C67" s="17" t="s">
        <v>88</v>
      </c>
      <c r="D67" s="152">
        <v>0.1125612614532282</v>
      </c>
      <c r="E67" s="18">
        <v>82.55</v>
      </c>
      <c r="F67" s="152">
        <v>0.48258374482850663</v>
      </c>
      <c r="G67" s="172">
        <v>30638.188655555554</v>
      </c>
      <c r="H67" s="155">
        <v>8.4545906572757001</v>
      </c>
      <c r="I67" s="155">
        <v>9.4441533397603923</v>
      </c>
      <c r="J67" s="152">
        <v>3.7423169357068416E-2</v>
      </c>
      <c r="K67" s="174">
        <v>63288.04</v>
      </c>
      <c r="L67" s="152">
        <v>9.6040625101169633E-2</v>
      </c>
      <c r="M67" s="229">
        <v>1161</v>
      </c>
      <c r="N67" s="152">
        <v>9.2999999999999999E-2</v>
      </c>
      <c r="O67" s="152">
        <v>9.2999999999999999E-2</v>
      </c>
      <c r="P67" s="23">
        <f t="shared" si="1"/>
        <v>1.116257579531822E-2</v>
      </c>
      <c r="Q67" s="23">
        <f t="shared" si="19"/>
        <v>0.99222907427611784</v>
      </c>
      <c r="R67" s="23">
        <f t="shared" si="20"/>
        <v>7.8128273565048669E-3</v>
      </c>
      <c r="S67" s="23">
        <f t="shared" si="15"/>
        <v>9.8638312943192859E-3</v>
      </c>
      <c r="T67" s="23">
        <f t="shared" si="21"/>
        <v>0.99420583324371736</v>
      </c>
      <c r="U67" s="95">
        <f t="shared" si="22"/>
        <v>7.8283923877458077E-3</v>
      </c>
      <c r="V67" s="23">
        <f t="shared" si="23"/>
        <v>7.9586734451341529E-3</v>
      </c>
      <c r="W67" s="23">
        <f t="shared" si="24"/>
        <v>7.3832620046219415E-3</v>
      </c>
      <c r="X67" s="23">
        <f t="shared" si="25"/>
        <v>8.7695268458402587E-3</v>
      </c>
      <c r="Y67" s="23">
        <f t="shared" si="6"/>
        <v>0.99518059025774896</v>
      </c>
      <c r="Z67" s="95">
        <f t="shared" si="7"/>
        <v>7.8360676398247942E-3</v>
      </c>
      <c r="AA67" s="23">
        <f t="shared" si="16"/>
        <v>1.4741418231484118E-2</v>
      </c>
      <c r="AB67" s="23">
        <f t="shared" si="26"/>
        <v>1.1769476405291702E-2</v>
      </c>
      <c r="AC67" s="23">
        <f t="shared" si="9"/>
        <v>1.4250689549494324E-2</v>
      </c>
      <c r="AD67" s="23">
        <f t="shared" si="14"/>
        <v>1.4257243599570729E-2</v>
      </c>
      <c r="AE67" s="27">
        <f>('Modelo AHP'!$U$37*aux!P67)+('Modelo AHP'!$U$38*aux!R67)+('Modelo AHP'!$U$39*aux!S67)</f>
        <v>1.0048354250837523E-2</v>
      </c>
      <c r="AF67" s="28">
        <f>aux!U67</f>
        <v>7.8283923877458077E-3</v>
      </c>
      <c r="AG67" s="27">
        <f>('Modelo AHP'!$U$47*aux!V67)+('Modelo AHP'!$U$48*aux!W67)+('Modelo AHP'!$U$49*aux!X67)</f>
        <v>8.017620361903793E-3</v>
      </c>
      <c r="AH67" s="28">
        <f t="shared" si="10"/>
        <v>7.8360676398247942E-3</v>
      </c>
      <c r="AI67" s="27">
        <f>('Modelo AHP'!$U$56*aux!AA67)+('Modelo AHP'!$U$57*aux!AB67)+('Modelo AHP'!$U$58*aux!AC67)+('Modelo AHP'!$U$59*aux!AD67)</f>
        <v>1.3107168481187342E-2</v>
      </c>
      <c r="AJ67" s="29">
        <f>('Modelo AHP'!$U$23*aux!AE67)+('Modelo AHP'!$U$24*aux!AF67)+('Modelo AHP'!$U$25*aux!AG67)+('Modelo AHP'!$U$26*aux!AH67)+('Modelo AHP'!$U$27*aux!AI67)</f>
        <v>8.758303707070321E-3</v>
      </c>
    </row>
    <row r="68" spans="1:36">
      <c r="A68" s="1">
        <f t="shared" si="18"/>
        <v>49</v>
      </c>
      <c r="B68" s="16" t="s">
        <v>83</v>
      </c>
      <c r="C68" s="17" t="s">
        <v>89</v>
      </c>
      <c r="D68" s="152">
        <v>3.4747622531089976E-2</v>
      </c>
      <c r="E68" s="18">
        <v>80.59</v>
      </c>
      <c r="F68" s="152">
        <v>0.31078224101479918</v>
      </c>
      <c r="G68" s="172">
        <v>35486.135025210089</v>
      </c>
      <c r="H68" s="155">
        <v>7.9437751558779492</v>
      </c>
      <c r="I68" s="155">
        <v>10.809710432739905</v>
      </c>
      <c r="J68" s="152">
        <v>3.7423169357068416E-2</v>
      </c>
      <c r="K68" s="174">
        <v>60719.63</v>
      </c>
      <c r="L68" s="152">
        <v>9.6040625101169633E-2</v>
      </c>
      <c r="M68" s="229">
        <v>1161</v>
      </c>
      <c r="N68" s="152">
        <v>9.2999999999999999E-2</v>
      </c>
      <c r="O68" s="152">
        <v>9.2999999999999999E-2</v>
      </c>
      <c r="P68" s="23">
        <f t="shared" si="1"/>
        <v>3.445883292375585E-3</v>
      </c>
      <c r="Q68" s="23">
        <f t="shared" si="19"/>
        <v>0.9924135808105673</v>
      </c>
      <c r="R68" s="23">
        <f t="shared" si="20"/>
        <v>7.8142801638627375E-3</v>
      </c>
      <c r="S68" s="23">
        <f t="shared" si="15"/>
        <v>6.3522727971905219E-3</v>
      </c>
      <c r="T68" s="23">
        <f t="shared" si="21"/>
        <v>0.99328900979807933</v>
      </c>
      <c r="U68" s="95">
        <f t="shared" si="22"/>
        <v>7.8211733054966894E-3</v>
      </c>
      <c r="V68" s="23">
        <f t="shared" si="23"/>
        <v>7.4778206243250669E-3</v>
      </c>
      <c r="W68" s="23">
        <f t="shared" si="24"/>
        <v>8.4508289359307275E-3</v>
      </c>
      <c r="X68" s="23">
        <f t="shared" si="25"/>
        <v>8.7695268458402587E-3</v>
      </c>
      <c r="Y68" s="23">
        <f t="shared" si="6"/>
        <v>0.99537617571395987</v>
      </c>
      <c r="Z68" s="95">
        <f t="shared" si="7"/>
        <v>7.8376076827870855E-3</v>
      </c>
      <c r="AA68" s="23">
        <f t="shared" si="16"/>
        <v>1.4741418231484118E-2</v>
      </c>
      <c r="AB68" s="23">
        <f t="shared" si="26"/>
        <v>1.1769476405291702E-2</v>
      </c>
      <c r="AC68" s="23">
        <f t="shared" si="9"/>
        <v>1.4250689549494324E-2</v>
      </c>
      <c r="AD68" s="23">
        <f t="shared" si="14"/>
        <v>1.4257243599570729E-2</v>
      </c>
      <c r="AE68" s="27">
        <f>('Modelo AHP'!$U$37*aux!P68)+('Modelo AHP'!$U$38*aux!R68)+('Modelo AHP'!$U$39*aux!S68)</f>
        <v>5.6265566824132626E-3</v>
      </c>
      <c r="AF68" s="28">
        <f>aux!U68</f>
        <v>7.8211733054966894E-3</v>
      </c>
      <c r="AG68" s="27">
        <f>('Modelo AHP'!$U$47*aux!V68)+('Modelo AHP'!$U$48*aux!W68)+('Modelo AHP'!$U$49*aux!X68)</f>
        <v>8.4096503837935762E-3</v>
      </c>
      <c r="AH68" s="28">
        <f t="shared" si="10"/>
        <v>7.8376076827870855E-3</v>
      </c>
      <c r="AI68" s="27">
        <f>('Modelo AHP'!$U$56*aux!AA68)+('Modelo AHP'!$U$57*aux!AB68)+('Modelo AHP'!$U$58*aux!AC68)+('Modelo AHP'!$U$59*aux!AD68)</f>
        <v>1.3107168481187342E-2</v>
      </c>
      <c r="AJ68" s="29">
        <f>('Modelo AHP'!$U$23*aux!AE68)+('Modelo AHP'!$U$24*aux!AF68)+('Modelo AHP'!$U$25*aux!AG68)+('Modelo AHP'!$U$26*aux!AH68)+('Modelo AHP'!$U$27*aux!AI68)</f>
        <v>8.1521257143755636E-3</v>
      </c>
    </row>
    <row r="69" spans="1:36">
      <c r="A69" s="1">
        <f t="shared" ref="A69:A100" si="27">_xlfn.RANK.EQ(AJ69,AJ$5:AJ$132)</f>
        <v>34</v>
      </c>
      <c r="B69" s="16" t="s">
        <v>83</v>
      </c>
      <c r="C69" s="17" t="s">
        <v>90</v>
      </c>
      <c r="D69" s="152">
        <v>6.5163202418104374E-2</v>
      </c>
      <c r="E69" s="18">
        <v>83.19</v>
      </c>
      <c r="F69" s="152">
        <v>0.54514559546221364</v>
      </c>
      <c r="G69" s="172">
        <v>29036.005850788544</v>
      </c>
      <c r="H69" s="155">
        <v>9.4601351613092817</v>
      </c>
      <c r="I69" s="155">
        <v>10.924366376826152</v>
      </c>
      <c r="J69" s="152">
        <v>3.7423169357068416E-2</v>
      </c>
      <c r="K69" s="174">
        <v>55808.36</v>
      </c>
      <c r="L69" s="152">
        <v>9.6040625101169633E-2</v>
      </c>
      <c r="M69" s="229">
        <v>1161</v>
      </c>
      <c r="N69" s="152">
        <v>9.2999999999999999E-2</v>
      </c>
      <c r="O69" s="152">
        <v>9.2999999999999999E-2</v>
      </c>
      <c r="P69" s="23">
        <f t="shared" si="1"/>
        <v>6.4621627073715819E-3</v>
      </c>
      <c r="Q69" s="23">
        <f t="shared" ref="Q69:Q100" si="28">1-(E69/Q$1)</f>
        <v>0.99216882724446076</v>
      </c>
      <c r="R69" s="23">
        <f t="shared" ref="R69:R100" si="29">Q69/R$1</f>
        <v>7.8123529704288274E-3</v>
      </c>
      <c r="S69" s="23">
        <f t="shared" si="15"/>
        <v>1.1142572127851887E-2</v>
      </c>
      <c r="T69" s="23">
        <f t="shared" ref="T69:T100" si="30">1-(G69/T$1)</f>
        <v>0.99450883138924195</v>
      </c>
      <c r="U69" s="95">
        <f t="shared" ref="U69:U100" si="31">T69/U$1</f>
        <v>7.8307781999152927E-3</v>
      </c>
      <c r="V69" s="23">
        <f t="shared" ref="V69:V100" si="32">H69/V$1</f>
        <v>8.9052361666854037E-3</v>
      </c>
      <c r="W69" s="23">
        <f t="shared" ref="W69:W100" si="33">I69/W$1</f>
        <v>8.5404648032362789E-3</v>
      </c>
      <c r="X69" s="23">
        <f t="shared" ref="X69:X100" si="34">J69/X$1</f>
        <v>8.7695268458402587E-3</v>
      </c>
      <c r="Y69" s="23">
        <f t="shared" si="6"/>
        <v>0.99575017090301654</v>
      </c>
      <c r="Z69" s="95">
        <f t="shared" ref="Z69:Z132" si="35">Y69/Z$1</f>
        <v>7.8405525267954048E-3</v>
      </c>
      <c r="AA69" s="23">
        <f t="shared" si="16"/>
        <v>1.4741418231484118E-2</v>
      </c>
      <c r="AB69" s="23">
        <f t="shared" si="26"/>
        <v>1.1769476405291702E-2</v>
      </c>
      <c r="AC69" s="23">
        <f t="shared" si="9"/>
        <v>1.4250689549494324E-2</v>
      </c>
      <c r="AD69" s="23">
        <f t="shared" si="14"/>
        <v>1.4257243599570729E-2</v>
      </c>
      <c r="AE69" s="27">
        <f>('Modelo AHP'!$U$37*aux!P69)+('Modelo AHP'!$U$38*aux!R69)+('Modelo AHP'!$U$39*aux!S69)</f>
        <v>9.4054273859654897E-3</v>
      </c>
      <c r="AF69" s="28">
        <f>aux!U69</f>
        <v>7.8307781999152927E-3</v>
      </c>
      <c r="AG69" s="27">
        <f>('Modelo AHP'!$U$47*aux!V69)+('Modelo AHP'!$U$48*aux!W69)+('Modelo AHP'!$U$49*aux!X69)</f>
        <v>8.690916067210161E-3</v>
      </c>
      <c r="AH69" s="28">
        <f t="shared" si="10"/>
        <v>7.8405525267954048E-3</v>
      </c>
      <c r="AI69" s="27">
        <f>('Modelo AHP'!$U$56*aux!AA69)+('Modelo AHP'!$U$57*aux!AB69)+('Modelo AHP'!$U$58*aux!AC69)+('Modelo AHP'!$U$59*aux!AD69)</f>
        <v>1.3107168481187342E-2</v>
      </c>
      <c r="AJ69" s="29">
        <f>('Modelo AHP'!$U$23*aux!AE69)+('Modelo AHP'!$U$24*aux!AF69)+('Modelo AHP'!$U$25*aux!AG69)+('Modelo AHP'!$U$26*aux!AH69)+('Modelo AHP'!$U$27*aux!AI69)</f>
        <v>8.8821981057401276E-3</v>
      </c>
    </row>
    <row r="70" spans="1:36">
      <c r="A70" s="1">
        <f t="shared" si="27"/>
        <v>21</v>
      </c>
      <c r="B70" s="16" t="s">
        <v>91</v>
      </c>
      <c r="C70" s="17" t="s">
        <v>92</v>
      </c>
      <c r="D70" s="152">
        <v>0.11734347412739372</v>
      </c>
      <c r="E70" s="18">
        <v>83.3</v>
      </c>
      <c r="F70" s="152">
        <v>0.51209677419354838</v>
      </c>
      <c r="G70" s="172">
        <v>26236.184775075333</v>
      </c>
      <c r="H70" s="155">
        <v>10.192707687939782</v>
      </c>
      <c r="I70" s="155">
        <v>12.368240670499436</v>
      </c>
      <c r="J70" s="152">
        <v>4.3648282464424218E-2</v>
      </c>
      <c r="K70" s="174">
        <v>58766.9</v>
      </c>
      <c r="L70" s="152">
        <v>9.1096609487515093E-2</v>
      </c>
      <c r="M70" s="229">
        <v>1921</v>
      </c>
      <c r="N70" s="152">
        <v>9.9000000000000005E-2</v>
      </c>
      <c r="O70" s="152">
        <v>8.4000000000000005E-2</v>
      </c>
      <c r="P70" s="23">
        <f t="shared" ref="P70:P132" si="36">D70/$P$1</f>
        <v>1.1636822536652809E-2</v>
      </c>
      <c r="Q70" s="23">
        <f t="shared" si="28"/>
        <v>0.99215847228589471</v>
      </c>
      <c r="R70" s="23">
        <f t="shared" si="29"/>
        <v>7.8122714353220084E-3</v>
      </c>
      <c r="S70" s="23">
        <f t="shared" ref="S70:S132" si="37">F70/S$1</f>
        <v>1.0467066578890493E-2</v>
      </c>
      <c r="T70" s="23">
        <f t="shared" si="30"/>
        <v>0.99503832190132213</v>
      </c>
      <c r="U70" s="95">
        <f t="shared" si="31"/>
        <v>7.8349474165458448E-3</v>
      </c>
      <c r="V70" s="23">
        <f t="shared" si="32"/>
        <v>9.5948385082620068E-3</v>
      </c>
      <c r="W70" s="23">
        <f t="shared" si="33"/>
        <v>9.6692586536121523E-3</v>
      </c>
      <c r="X70" s="23">
        <f t="shared" si="34"/>
        <v>1.022828347846196E-2</v>
      </c>
      <c r="Y70" s="23">
        <f t="shared" ref="Y70:Y132" si="38">1-(K70/Y$1)</f>
        <v>0.99552487689013758</v>
      </c>
      <c r="Z70" s="95">
        <f t="shared" si="35"/>
        <v>7.8387785581900595E-3</v>
      </c>
      <c r="AA70" s="23">
        <f t="shared" ref="AA70:AA132" si="39">L70/$AA$1</f>
        <v>1.3982553929767055E-2</v>
      </c>
      <c r="AB70" s="23">
        <f t="shared" ref="AB70:AB101" si="40">M70/AB$1</f>
        <v>1.9473870951391352E-2</v>
      </c>
      <c r="AC70" s="23">
        <f t="shared" ref="AC70:AC132" si="41">N70/AC$1</f>
        <v>1.5170088875268151E-2</v>
      </c>
      <c r="AD70" s="23">
        <f t="shared" ref="AD70:AD132" si="42">O70/AD$1</f>
        <v>1.2877510347999369E-2</v>
      </c>
      <c r="AE70" s="27">
        <f>('Modelo AHP'!$U$37*aux!P70)+('Modelo AHP'!$U$38*aux!R70)+('Modelo AHP'!$U$39*aux!S70)</f>
        <v>1.0552513851862341E-2</v>
      </c>
      <c r="AF70" s="28">
        <f>aux!U70</f>
        <v>7.8349474165458448E-3</v>
      </c>
      <c r="AG70" s="27">
        <f>('Modelo AHP'!$U$47*aux!V70)+('Modelo AHP'!$U$48*aux!W70)+('Modelo AHP'!$U$49*aux!X70)</f>
        <v>9.8732167863151629E-3</v>
      </c>
      <c r="AH70" s="28">
        <f t="shared" ref="AH70:AH132" si="43">Z70</f>
        <v>7.8387785581900595E-3</v>
      </c>
      <c r="AI70" s="27">
        <f>('Modelo AHP'!$U$56*aux!AA70)+('Modelo AHP'!$U$57*aux!AB70)+('Modelo AHP'!$U$58*aux!AC70)+('Modelo AHP'!$U$59*aux!AD70)</f>
        <v>1.6812942176393474E-2</v>
      </c>
      <c r="AJ70" s="29">
        <f>('Modelo AHP'!$U$23*aux!AE70)+('Modelo AHP'!$U$24*aux!AF70)+('Modelo AHP'!$U$25*aux!AG70)+('Modelo AHP'!$U$26*aux!AH70)+('Modelo AHP'!$U$27*aux!AI70)</f>
        <v>9.8257936534520036E-3</v>
      </c>
    </row>
    <row r="71" spans="1:36">
      <c r="A71" s="1">
        <f t="shared" si="27"/>
        <v>20</v>
      </c>
      <c r="B71" s="16" t="s">
        <v>91</v>
      </c>
      <c r="C71" s="17" t="s">
        <v>93</v>
      </c>
      <c r="D71" s="152">
        <v>0.14524843071734175</v>
      </c>
      <c r="E71" s="18">
        <v>82.66</v>
      </c>
      <c r="F71" s="152">
        <v>0.53498398133132941</v>
      </c>
      <c r="G71" s="172">
        <v>27181.103020625949</v>
      </c>
      <c r="H71" s="155">
        <v>9.5266573765969298</v>
      </c>
      <c r="I71" s="155">
        <v>11.214131773611268</v>
      </c>
      <c r="J71" s="152">
        <v>4.3648282464424218E-2</v>
      </c>
      <c r="K71" s="174">
        <v>54102.28</v>
      </c>
      <c r="L71" s="152">
        <v>9.1096609487515093E-2</v>
      </c>
      <c r="M71" s="229">
        <v>1921</v>
      </c>
      <c r="N71" s="152">
        <v>9.9000000000000005E-2</v>
      </c>
      <c r="O71" s="152">
        <v>8.4000000000000005E-2</v>
      </c>
      <c r="P71" s="23">
        <f t="shared" si="36"/>
        <v>1.4404126216256571E-2</v>
      </c>
      <c r="Q71" s="23">
        <f t="shared" si="28"/>
        <v>0.99221871931755179</v>
      </c>
      <c r="R71" s="23">
        <f t="shared" si="29"/>
        <v>7.8127458213980479E-3</v>
      </c>
      <c r="S71" s="23">
        <f t="shared" si="37"/>
        <v>1.0934872534694988E-2</v>
      </c>
      <c r="T71" s="23">
        <f t="shared" si="30"/>
        <v>0.9948596228944282</v>
      </c>
      <c r="U71" s="95">
        <f t="shared" si="31"/>
        <v>7.8335403377514049E-3</v>
      </c>
      <c r="V71" s="23">
        <f t="shared" si="32"/>
        <v>8.9678564175979299E-3</v>
      </c>
      <c r="W71" s="23">
        <f t="shared" si="33"/>
        <v>8.766997957386868E-3</v>
      </c>
      <c r="X71" s="23">
        <f t="shared" si="34"/>
        <v>1.022828347846196E-2</v>
      </c>
      <c r="Y71" s="23">
        <f t="shared" si="38"/>
        <v>0.99588008958232876</v>
      </c>
      <c r="Z71" s="95">
        <f t="shared" si="35"/>
        <v>7.8415755085222728E-3</v>
      </c>
      <c r="AA71" s="23">
        <f t="shared" si="39"/>
        <v>1.3982553929767055E-2</v>
      </c>
      <c r="AB71" s="23">
        <f t="shared" si="40"/>
        <v>1.9473870951391352E-2</v>
      </c>
      <c r="AC71" s="23">
        <f t="shared" si="41"/>
        <v>1.5170088875268151E-2</v>
      </c>
      <c r="AD71" s="23">
        <f t="shared" si="42"/>
        <v>1.2877510347999369E-2</v>
      </c>
      <c r="AE71" s="27">
        <f>('Modelo AHP'!$U$37*aux!P71)+('Modelo AHP'!$U$38*aux!R71)+('Modelo AHP'!$U$39*aux!S71)</f>
        <v>1.1663435967833768E-2</v>
      </c>
      <c r="AF71" s="28">
        <f>aux!U71</f>
        <v>7.8335403377514049E-3</v>
      </c>
      <c r="AG71" s="27">
        <f>('Modelo AHP'!$U$47*aux!V71)+('Modelo AHP'!$U$48*aux!W71)+('Modelo AHP'!$U$49*aux!X71)</f>
        <v>9.3670428341755888E-3</v>
      </c>
      <c r="AH71" s="28">
        <f t="shared" si="43"/>
        <v>7.8415755085222728E-3</v>
      </c>
      <c r="AI71" s="27">
        <f>('Modelo AHP'!$U$56*aux!AA71)+('Modelo AHP'!$U$57*aux!AB71)+('Modelo AHP'!$U$58*aux!AC71)+('Modelo AHP'!$U$59*aux!AD71)</f>
        <v>1.6812942176393474E-2</v>
      </c>
      <c r="AJ71" s="29">
        <f>('Modelo AHP'!$U$23*aux!AE71)+('Modelo AHP'!$U$24*aux!AF71)+('Modelo AHP'!$U$25*aux!AG71)+('Modelo AHP'!$U$26*aux!AH71)+('Modelo AHP'!$U$27*aux!AI71)</f>
        <v>9.837973419565221E-3</v>
      </c>
    </row>
    <row r="72" spans="1:36">
      <c r="A72" s="1">
        <f t="shared" si="27"/>
        <v>9</v>
      </c>
      <c r="B72" s="16" t="s">
        <v>91</v>
      </c>
      <c r="C72" s="17" t="s">
        <v>94</v>
      </c>
      <c r="D72" s="152">
        <v>0.13044051006428498</v>
      </c>
      <c r="E72" s="18">
        <v>82.73</v>
      </c>
      <c r="F72" s="152">
        <v>0.57912331570868159</v>
      </c>
      <c r="G72" s="172">
        <v>24846.938779240267</v>
      </c>
      <c r="H72" s="155">
        <v>12.199520263536282</v>
      </c>
      <c r="I72" s="155">
        <v>14.270899792686254</v>
      </c>
      <c r="J72" s="152">
        <v>4.3648282464424218E-2</v>
      </c>
      <c r="K72" s="174">
        <v>50635.21</v>
      </c>
      <c r="L72" s="152">
        <v>9.1096609487515093E-2</v>
      </c>
      <c r="M72" s="229">
        <v>1921</v>
      </c>
      <c r="N72" s="152">
        <v>9.9000000000000005E-2</v>
      </c>
      <c r="O72" s="152">
        <v>8.4000000000000005E-2</v>
      </c>
      <c r="P72" s="23">
        <f t="shared" si="36"/>
        <v>1.2935641104000717E-2</v>
      </c>
      <c r="Q72" s="23">
        <f t="shared" si="28"/>
        <v>0.99221212979846429</v>
      </c>
      <c r="R72" s="23">
        <f t="shared" si="29"/>
        <v>7.812693935420981E-3</v>
      </c>
      <c r="S72" s="23">
        <f t="shared" si="37"/>
        <v>1.1837064024581307E-2</v>
      </c>
      <c r="T72" s="23">
        <f t="shared" si="30"/>
        <v>0.9953010503235491</v>
      </c>
      <c r="U72" s="95">
        <f t="shared" si="31"/>
        <v>7.8370161442799166E-3</v>
      </c>
      <c r="V72" s="23">
        <f t="shared" si="32"/>
        <v>1.148393835971568E-2</v>
      </c>
      <c r="W72" s="23">
        <f t="shared" si="33"/>
        <v>1.11567218807759E-2</v>
      </c>
      <c r="X72" s="23">
        <f t="shared" si="34"/>
        <v>1.022828347846196E-2</v>
      </c>
      <c r="Y72" s="23">
        <f t="shared" si="38"/>
        <v>0.99614410835957423</v>
      </c>
      <c r="Z72" s="95">
        <f t="shared" si="35"/>
        <v>7.84365439653208E-3</v>
      </c>
      <c r="AA72" s="23">
        <f t="shared" si="39"/>
        <v>1.3982553929767055E-2</v>
      </c>
      <c r="AB72" s="23">
        <f t="shared" si="40"/>
        <v>1.9473870951391352E-2</v>
      </c>
      <c r="AC72" s="23">
        <f t="shared" si="41"/>
        <v>1.5170088875268151E-2</v>
      </c>
      <c r="AD72" s="23">
        <f t="shared" si="42"/>
        <v>1.2877510347999369E-2</v>
      </c>
      <c r="AE72" s="27">
        <f>('Modelo AHP'!$U$37*aux!P72)+('Modelo AHP'!$U$38*aux!R72)+('Modelo AHP'!$U$39*aux!S72)</f>
        <v>1.1764200139491098E-2</v>
      </c>
      <c r="AF72" s="28">
        <f>aux!U72</f>
        <v>7.8370161442799166E-3</v>
      </c>
      <c r="AG72" s="27">
        <f>('Modelo AHP'!$U$47*aux!V72)+('Modelo AHP'!$U$48*aux!W72)+('Modelo AHP'!$U$49*aux!X72)</f>
        <v>1.0852436744695694E-2</v>
      </c>
      <c r="AH72" s="28">
        <f t="shared" si="43"/>
        <v>7.84365439653208E-3</v>
      </c>
      <c r="AI72" s="27">
        <f>('Modelo AHP'!$U$56*aux!AA72)+('Modelo AHP'!$U$57*aux!AB72)+('Modelo AHP'!$U$58*aux!AC72)+('Modelo AHP'!$U$59*aux!AD72)</f>
        <v>1.6812942176393474E-2</v>
      </c>
      <c r="AJ72" s="29">
        <f>('Modelo AHP'!$U$23*aux!AE72)+('Modelo AHP'!$U$24*aux!AF72)+('Modelo AHP'!$U$25*aux!AG72)+('Modelo AHP'!$U$26*aux!AH72)+('Modelo AHP'!$U$27*aux!AI72)</f>
        <v>1.0363664341220302E-2</v>
      </c>
    </row>
    <row r="73" spans="1:36">
      <c r="A73" s="1">
        <f t="shared" si="27"/>
        <v>14</v>
      </c>
      <c r="B73" s="16" t="s">
        <v>91</v>
      </c>
      <c r="C73" s="17" t="s">
        <v>95</v>
      </c>
      <c r="D73" s="152">
        <v>0.15024819494584837</v>
      </c>
      <c r="E73" s="18">
        <v>83.15</v>
      </c>
      <c r="F73" s="152">
        <v>0.57493562231759654</v>
      </c>
      <c r="G73" s="172">
        <v>27013.23475897864</v>
      </c>
      <c r="H73" s="155">
        <v>10.284641839070536</v>
      </c>
      <c r="I73" s="155">
        <v>12.22754990440842</v>
      </c>
      <c r="J73" s="152">
        <v>4.3648282464424218E-2</v>
      </c>
      <c r="K73" s="174">
        <v>53712.09</v>
      </c>
      <c r="L73" s="152">
        <v>9.1096609487515093E-2</v>
      </c>
      <c r="M73" s="229">
        <v>1921</v>
      </c>
      <c r="N73" s="152">
        <v>9.9000000000000005E-2</v>
      </c>
      <c r="O73" s="152">
        <v>8.4000000000000005E-2</v>
      </c>
      <c r="P73" s="23">
        <f t="shared" si="36"/>
        <v>1.489994730460335E-2</v>
      </c>
      <c r="Q73" s="23">
        <f t="shared" si="28"/>
        <v>0.99217259268393931</v>
      </c>
      <c r="R73" s="23">
        <f t="shared" si="29"/>
        <v>7.8123826195585803E-3</v>
      </c>
      <c r="S73" s="23">
        <f t="shared" si="37"/>
        <v>1.1751469137549467E-2</v>
      </c>
      <c r="T73" s="23">
        <f t="shared" si="30"/>
        <v>0.99489136944158896</v>
      </c>
      <c r="U73" s="95">
        <f t="shared" si="31"/>
        <v>7.8337903105636948E-3</v>
      </c>
      <c r="V73" s="23">
        <f t="shared" si="32"/>
        <v>9.6813801182541633E-3</v>
      </c>
      <c r="W73" s="23">
        <f t="shared" si="33"/>
        <v>9.559269250612127E-3</v>
      </c>
      <c r="X73" s="23">
        <f t="shared" si="34"/>
        <v>1.022828347846196E-2</v>
      </c>
      <c r="Y73" s="23">
        <f t="shared" si="38"/>
        <v>0.99590980270802087</v>
      </c>
      <c r="Z73" s="95">
        <f t="shared" si="35"/>
        <v>7.8418094701418958E-3</v>
      </c>
      <c r="AA73" s="23">
        <f t="shared" si="39"/>
        <v>1.3982553929767055E-2</v>
      </c>
      <c r="AB73" s="23">
        <f t="shared" si="40"/>
        <v>1.9473870951391352E-2</v>
      </c>
      <c r="AC73" s="23">
        <f t="shared" si="41"/>
        <v>1.5170088875268151E-2</v>
      </c>
      <c r="AD73" s="23">
        <f t="shared" si="42"/>
        <v>1.2877510347999369E-2</v>
      </c>
      <c r="AE73" s="27">
        <f>('Modelo AHP'!$U$37*aux!P73)+('Modelo AHP'!$U$38*aux!R73)+('Modelo AHP'!$U$39*aux!S73)</f>
        <v>1.2302103935866542E-2</v>
      </c>
      <c r="AF73" s="28">
        <f>aux!U73</f>
        <v>7.8337903105636948E-3</v>
      </c>
      <c r="AG73" s="27">
        <f>('Modelo AHP'!$U$47*aux!V73)+('Modelo AHP'!$U$48*aux!W73)+('Modelo AHP'!$U$49*aux!X73)</f>
        <v>9.8390871122967741E-3</v>
      </c>
      <c r="AH73" s="28">
        <f t="shared" si="43"/>
        <v>7.8418094701418958E-3</v>
      </c>
      <c r="AI73" s="27">
        <f>('Modelo AHP'!$U$56*aux!AA73)+('Modelo AHP'!$U$57*aux!AB73)+('Modelo AHP'!$U$58*aux!AC73)+('Modelo AHP'!$U$59*aux!AD73)</f>
        <v>1.6812942176393474E-2</v>
      </c>
      <c r="AJ73" s="29">
        <f>('Modelo AHP'!$U$23*aux!AE73)+('Modelo AHP'!$U$24*aux!AF73)+('Modelo AHP'!$U$25*aux!AG73)+('Modelo AHP'!$U$26*aux!AH73)+('Modelo AHP'!$U$27*aux!AI73)</f>
        <v>1.0105965390223673E-2</v>
      </c>
    </row>
    <row r="74" spans="1:36">
      <c r="A74" s="1">
        <f t="shared" si="27"/>
        <v>11</v>
      </c>
      <c r="B74" s="16" t="s">
        <v>91</v>
      </c>
      <c r="C74" s="17" t="s">
        <v>96</v>
      </c>
      <c r="D74" s="152">
        <v>0.1399472583431845</v>
      </c>
      <c r="E74" s="18">
        <v>82.06</v>
      </c>
      <c r="F74" s="152">
        <v>0.60759848030393926</v>
      </c>
      <c r="G74" s="172">
        <v>24383.813521314758</v>
      </c>
      <c r="H74" s="155">
        <v>11.614098653096057</v>
      </c>
      <c r="I74" s="155">
        <v>12.831200728446071</v>
      </c>
      <c r="J74" s="152">
        <v>4.3648282464424218E-2</v>
      </c>
      <c r="K74" s="174">
        <v>50090.09</v>
      </c>
      <c r="L74" s="152">
        <v>9.1096609487515093E-2</v>
      </c>
      <c r="M74" s="229">
        <v>1921</v>
      </c>
      <c r="N74" s="152">
        <v>9.9000000000000005E-2</v>
      </c>
      <c r="O74" s="152">
        <v>8.4000000000000005E-2</v>
      </c>
      <c r="P74" s="23">
        <f t="shared" si="36"/>
        <v>1.3878414815490459E-2</v>
      </c>
      <c r="Q74" s="23">
        <f t="shared" si="28"/>
        <v>0.9922752009097302</v>
      </c>
      <c r="R74" s="23">
        <f t="shared" si="29"/>
        <v>7.8131905583443354E-3</v>
      </c>
      <c r="S74" s="23">
        <f t="shared" si="37"/>
        <v>1.2419085741341386E-2</v>
      </c>
      <c r="T74" s="23">
        <f t="shared" si="30"/>
        <v>0.9953886346453128</v>
      </c>
      <c r="U74" s="95">
        <f t="shared" si="31"/>
        <v>7.8377057846087637E-3</v>
      </c>
      <c r="V74" s="23">
        <f t="shared" si="32"/>
        <v>1.0932855567645934E-2</v>
      </c>
      <c r="W74" s="23">
        <f t="shared" si="33"/>
        <v>1.0031192146485924E-2</v>
      </c>
      <c r="X74" s="23">
        <f t="shared" si="34"/>
        <v>1.022828347846196E-2</v>
      </c>
      <c r="Y74" s="23">
        <f t="shared" si="38"/>
        <v>0.99618561946718154</v>
      </c>
      <c r="Z74" s="95">
        <f t="shared" si="35"/>
        <v>7.8439812556470971E-3</v>
      </c>
      <c r="AA74" s="23">
        <f t="shared" si="39"/>
        <v>1.3982553929767055E-2</v>
      </c>
      <c r="AB74" s="23">
        <f t="shared" si="40"/>
        <v>1.9473870951391352E-2</v>
      </c>
      <c r="AC74" s="23">
        <f t="shared" si="41"/>
        <v>1.5170088875268151E-2</v>
      </c>
      <c r="AD74" s="23">
        <f t="shared" si="42"/>
        <v>1.2877510347999369E-2</v>
      </c>
      <c r="AE74" s="27">
        <f>('Modelo AHP'!$U$37*aux!P74)+('Modelo AHP'!$U$38*aux!R74)+('Modelo AHP'!$U$39*aux!S74)</f>
        <v>1.2396294945286403E-2</v>
      </c>
      <c r="AF74" s="28">
        <f>aux!U74</f>
        <v>7.8377057846087637E-3</v>
      </c>
      <c r="AG74" s="27">
        <f>('Modelo AHP'!$U$47*aux!V74)+('Modelo AHP'!$U$48*aux!W74)+('Modelo AHP'!$U$49*aux!X74)</f>
        <v>1.0260100952557373E-2</v>
      </c>
      <c r="AH74" s="28">
        <f t="shared" si="43"/>
        <v>7.8439812556470971E-3</v>
      </c>
      <c r="AI74" s="27">
        <f>('Modelo AHP'!$U$56*aux!AA74)+('Modelo AHP'!$U$57*aux!AB74)+('Modelo AHP'!$U$58*aux!AC74)+('Modelo AHP'!$U$59*aux!AD74)</f>
        <v>1.6812942176393474E-2</v>
      </c>
      <c r="AJ74" s="29">
        <f>('Modelo AHP'!$U$23*aux!AE74)+('Modelo AHP'!$U$24*aux!AF74)+('Modelo AHP'!$U$25*aux!AG74)+('Modelo AHP'!$U$26*aux!AH74)+('Modelo AHP'!$U$27*aux!AI74)</f>
        <v>1.0266982129569984E-2</v>
      </c>
    </row>
    <row r="75" spans="1:36">
      <c r="A75" s="1">
        <f t="shared" si="27"/>
        <v>30</v>
      </c>
      <c r="B75" s="16" t="s">
        <v>91</v>
      </c>
      <c r="C75" s="17" t="s">
        <v>97</v>
      </c>
      <c r="D75" s="152">
        <v>7.0964462517680349E-2</v>
      </c>
      <c r="E75" s="18">
        <v>82.8</v>
      </c>
      <c r="F75" s="152">
        <v>0.46043839380503343</v>
      </c>
      <c r="G75" s="172">
        <v>29879.347726054708</v>
      </c>
      <c r="H75" s="155">
        <v>9.0728385562089784</v>
      </c>
      <c r="I75" s="155">
        <v>10.181676948058655</v>
      </c>
      <c r="J75" s="152">
        <v>4.3648282464424218E-2</v>
      </c>
      <c r="K75" s="174">
        <v>53324.23</v>
      </c>
      <c r="L75" s="152">
        <v>9.1096609487515093E-2</v>
      </c>
      <c r="M75" s="229">
        <v>1921</v>
      </c>
      <c r="N75" s="152">
        <v>9.9000000000000005E-2</v>
      </c>
      <c r="O75" s="152">
        <v>8.4000000000000005E-2</v>
      </c>
      <c r="P75" s="23">
        <f t="shared" si="36"/>
        <v>7.0374672547249377E-3</v>
      </c>
      <c r="Q75" s="23">
        <f t="shared" si="28"/>
        <v>0.9922055402793768</v>
      </c>
      <c r="R75" s="23">
        <f t="shared" si="29"/>
        <v>7.8126420494439141E-3</v>
      </c>
      <c r="S75" s="23">
        <f t="shared" si="37"/>
        <v>9.4111886000929276E-3</v>
      </c>
      <c r="T75" s="23">
        <f t="shared" si="30"/>
        <v>0.99434934208284786</v>
      </c>
      <c r="U75" s="95">
        <f t="shared" si="31"/>
        <v>7.8295223786051023E-3</v>
      </c>
      <c r="V75" s="23">
        <f t="shared" si="32"/>
        <v>8.5406570485054099E-3</v>
      </c>
      <c r="W75" s="23">
        <f t="shared" si="33"/>
        <v>7.9598441331368511E-3</v>
      </c>
      <c r="X75" s="23">
        <f t="shared" si="34"/>
        <v>1.022828347846196E-2</v>
      </c>
      <c r="Y75" s="23">
        <f t="shared" si="38"/>
        <v>0.99593933840327431</v>
      </c>
      <c r="Z75" s="95">
        <f t="shared" si="35"/>
        <v>7.8420420346714502E-3</v>
      </c>
      <c r="AA75" s="23">
        <f t="shared" si="39"/>
        <v>1.3982553929767055E-2</v>
      </c>
      <c r="AB75" s="23">
        <f t="shared" si="40"/>
        <v>1.9473870951391352E-2</v>
      </c>
      <c r="AC75" s="23">
        <f t="shared" si="41"/>
        <v>1.5170088875268151E-2</v>
      </c>
      <c r="AD75" s="23">
        <f t="shared" si="42"/>
        <v>1.2877510347999369E-2</v>
      </c>
      <c r="AE75" s="27">
        <f>('Modelo AHP'!$U$37*aux!P75)+('Modelo AHP'!$U$38*aux!R75)+('Modelo AHP'!$U$39*aux!S75)</f>
        <v>8.5392175414176295E-3</v>
      </c>
      <c r="AF75" s="28">
        <f>aux!U75</f>
        <v>7.8295223786051023E-3</v>
      </c>
      <c r="AG75" s="27">
        <f>('Modelo AHP'!$U$47*aux!V75)+('Modelo AHP'!$U$48*aux!W75)+('Modelo AHP'!$U$49*aux!X75)</f>
        <v>8.936845249382477E-3</v>
      </c>
      <c r="AH75" s="28">
        <f t="shared" si="43"/>
        <v>7.8420420346714502E-3</v>
      </c>
      <c r="AI75" s="27">
        <f>('Modelo AHP'!$U$56*aux!AA75)+('Modelo AHP'!$U$57*aux!AB75)+('Modelo AHP'!$U$58*aux!AC75)+('Modelo AHP'!$U$59*aux!AD75)</f>
        <v>1.6812942176393474E-2</v>
      </c>
      <c r="AJ75" s="29">
        <f>('Modelo AHP'!$U$23*aux!AE75)+('Modelo AHP'!$U$24*aux!AF75)+('Modelo AHP'!$U$25*aux!AG75)+('Modelo AHP'!$U$26*aux!AH75)+('Modelo AHP'!$U$27*aux!AI75)</f>
        <v>9.1683175996292391E-3</v>
      </c>
    </row>
    <row r="76" spans="1:36">
      <c r="A76" s="1">
        <f t="shared" si="27"/>
        <v>15</v>
      </c>
      <c r="B76" s="16" t="s">
        <v>91</v>
      </c>
      <c r="C76" s="17" t="s">
        <v>98</v>
      </c>
      <c r="D76" s="152">
        <v>0.1266128757702652</v>
      </c>
      <c r="E76" s="18">
        <v>82.56</v>
      </c>
      <c r="F76" s="152">
        <v>0.5728404099560761</v>
      </c>
      <c r="G76" s="172">
        <v>26840.542732965696</v>
      </c>
      <c r="H76" s="155">
        <v>11.10247821407998</v>
      </c>
      <c r="I76" s="155">
        <v>12.56659653606218</v>
      </c>
      <c r="J76" s="152">
        <v>4.3648282464424218E-2</v>
      </c>
      <c r="K76" s="174">
        <v>50948.32</v>
      </c>
      <c r="L76" s="152">
        <v>9.1096609487515093E-2</v>
      </c>
      <c r="M76" s="229">
        <v>1921</v>
      </c>
      <c r="N76" s="152">
        <v>9.9000000000000005E-2</v>
      </c>
      <c r="O76" s="152">
        <v>8.4000000000000005E-2</v>
      </c>
      <c r="P76" s="23">
        <f t="shared" si="36"/>
        <v>1.2556058844774625E-2</v>
      </c>
      <c r="Q76" s="23">
        <f t="shared" si="28"/>
        <v>0.99222813291624812</v>
      </c>
      <c r="R76" s="23">
        <f t="shared" si="29"/>
        <v>7.812819944222428E-3</v>
      </c>
      <c r="S76" s="23">
        <f t="shared" si="37"/>
        <v>1.1708643780331613E-2</v>
      </c>
      <c r="T76" s="23">
        <f t="shared" si="30"/>
        <v>0.99492402823899528</v>
      </c>
      <c r="U76" s="95">
        <f t="shared" si="31"/>
        <v>7.8340474664487843E-3</v>
      </c>
      <c r="V76" s="23">
        <f t="shared" si="32"/>
        <v>1.0451245024090986E-2</v>
      </c>
      <c r="W76" s="23">
        <f t="shared" si="33"/>
        <v>9.8243295501675518E-3</v>
      </c>
      <c r="X76" s="23">
        <f t="shared" si="34"/>
        <v>1.022828347846196E-2</v>
      </c>
      <c r="Y76" s="23">
        <f t="shared" si="38"/>
        <v>0.99612026490693462</v>
      </c>
      <c r="Z76" s="95">
        <f t="shared" si="35"/>
        <v>7.8434666528105074E-3</v>
      </c>
      <c r="AA76" s="23">
        <f t="shared" si="39"/>
        <v>1.3982553929767055E-2</v>
      </c>
      <c r="AB76" s="23">
        <f t="shared" si="40"/>
        <v>1.9473870951391352E-2</v>
      </c>
      <c r="AC76" s="23">
        <f t="shared" si="41"/>
        <v>1.5170088875268151E-2</v>
      </c>
      <c r="AD76" s="23">
        <f t="shared" si="42"/>
        <v>1.2877510347999369E-2</v>
      </c>
      <c r="AE76" s="27">
        <f>('Modelo AHP'!$U$37*aux!P76)+('Modelo AHP'!$U$38*aux!R76)+('Modelo AHP'!$U$39*aux!S76)</f>
        <v>1.1573285916053598E-2</v>
      </c>
      <c r="AF76" s="28">
        <f>aux!U76</f>
        <v>7.8340474664487843E-3</v>
      </c>
      <c r="AG76" s="27">
        <f>('Modelo AHP'!$U$47*aux!V76)+('Modelo AHP'!$U$48*aux!W76)+('Modelo AHP'!$U$49*aux!X76)</f>
        <v>1.0086883611339664E-2</v>
      </c>
      <c r="AH76" s="28">
        <f t="shared" si="43"/>
        <v>7.8434666528105074E-3</v>
      </c>
      <c r="AI76" s="27">
        <f>('Modelo AHP'!$U$56*aux!AA76)+('Modelo AHP'!$U$57*aux!AB76)+('Modelo AHP'!$U$58*aux!AC76)+('Modelo AHP'!$U$59*aux!AD76)</f>
        <v>1.6812942176393474E-2</v>
      </c>
      <c r="AJ76" s="29">
        <f>('Modelo AHP'!$U$23*aux!AE76)+('Modelo AHP'!$U$24*aux!AF76)+('Modelo AHP'!$U$25*aux!AG76)+('Modelo AHP'!$U$26*aux!AH76)+('Modelo AHP'!$U$27*aux!AI76)</f>
        <v>1.0069222573366073E-2</v>
      </c>
    </row>
    <row r="77" spans="1:36">
      <c r="A77" s="1">
        <f t="shared" si="27"/>
        <v>25</v>
      </c>
      <c r="B77" s="16" t="s">
        <v>99</v>
      </c>
      <c r="C77" s="17" t="s">
        <v>100</v>
      </c>
      <c r="D77" s="152">
        <v>4.6209482989552637E-2</v>
      </c>
      <c r="E77" s="18">
        <v>81.31</v>
      </c>
      <c r="F77" s="152">
        <v>0.62977030204376927</v>
      </c>
      <c r="G77" s="172">
        <v>25885.772517658326</v>
      </c>
      <c r="H77" s="155">
        <v>11.942699000009286</v>
      </c>
      <c r="I77" s="155">
        <v>12.998320749843986</v>
      </c>
      <c r="J77" s="152">
        <v>4.7636887184685679E-2</v>
      </c>
      <c r="K77" s="174">
        <v>53631.42</v>
      </c>
      <c r="L77" s="152">
        <v>5.9476184089427023E-2</v>
      </c>
      <c r="M77" s="229">
        <v>1465</v>
      </c>
      <c r="N77" s="152">
        <v>6.5000000000000002E-2</v>
      </c>
      <c r="O77" s="152">
        <v>6.3E-2</v>
      </c>
      <c r="P77" s="23">
        <f t="shared" si="36"/>
        <v>4.5825433161806126E-3</v>
      </c>
      <c r="Q77" s="23">
        <f t="shared" si="28"/>
        <v>0.99234580289995322</v>
      </c>
      <c r="R77" s="23">
        <f t="shared" si="29"/>
        <v>7.8137464795271939E-3</v>
      </c>
      <c r="S77" s="23">
        <f t="shared" si="37"/>
        <v>1.2872269487112023E-2</v>
      </c>
      <c r="T77" s="23">
        <f t="shared" si="30"/>
        <v>0.99510459040941657</v>
      </c>
      <c r="U77" s="95">
        <f t="shared" si="31"/>
        <v>7.835469215822179E-3</v>
      </c>
      <c r="V77" s="23">
        <f t="shared" si="32"/>
        <v>1.1242181348284364E-2</v>
      </c>
      <c r="W77" s="23">
        <f t="shared" si="33"/>
        <v>1.0161843445740466E-2</v>
      </c>
      <c r="X77" s="23">
        <f t="shared" si="34"/>
        <v>1.1162949803434019E-2</v>
      </c>
      <c r="Y77" s="23">
        <f t="shared" si="38"/>
        <v>0.99591594576101961</v>
      </c>
      <c r="Z77" s="95">
        <f t="shared" si="35"/>
        <v>7.8418578406379488E-3</v>
      </c>
      <c r="AA77" s="23">
        <f t="shared" si="39"/>
        <v>9.1290878578872085E-3</v>
      </c>
      <c r="AB77" s="23">
        <f t="shared" si="40"/>
        <v>1.4851234223731562E-2</v>
      </c>
      <c r="AC77" s="23">
        <f t="shared" si="41"/>
        <v>9.9601593625497954E-3</v>
      </c>
      <c r="AD77" s="23">
        <f t="shared" si="42"/>
        <v>9.6581327609995254E-3</v>
      </c>
      <c r="AE77" s="27">
        <f>('Modelo AHP'!$U$37*aux!P77)+('Modelo AHP'!$U$38*aux!R77)+('Modelo AHP'!$U$39*aux!S77)</f>
        <v>9.8794993350741177E-3</v>
      </c>
      <c r="AF77" s="28">
        <f>aux!U77</f>
        <v>7.835469215822179E-3</v>
      </c>
      <c r="AG77" s="27">
        <f>('Modelo AHP'!$U$47*aux!V77)+('Modelo AHP'!$U$48*aux!W77)+('Modelo AHP'!$U$49*aux!X77)</f>
        <v>1.0732436065467234E-2</v>
      </c>
      <c r="AH77" s="28">
        <f t="shared" si="43"/>
        <v>7.8418578406379488E-3</v>
      </c>
      <c r="AI77" s="27">
        <f>('Modelo AHP'!$U$56*aux!AA77)+('Modelo AHP'!$U$57*aux!AB77)+('Modelo AHP'!$U$58*aux!AC77)+('Modelo AHP'!$U$59*aux!AD77)</f>
        <v>1.2200591357800841E-2</v>
      </c>
      <c r="AJ77" s="29">
        <f>('Modelo AHP'!$U$23*aux!AE77)+('Modelo AHP'!$U$24*aux!AF77)+('Modelo AHP'!$U$25*aux!AG77)+('Modelo AHP'!$U$26*aux!AH77)+('Modelo AHP'!$U$27*aux!AI77)</f>
        <v>9.5756923953849056E-3</v>
      </c>
    </row>
    <row r="78" spans="1:36">
      <c r="A78" s="1">
        <f t="shared" si="27"/>
        <v>16</v>
      </c>
      <c r="B78" s="16" t="s">
        <v>99</v>
      </c>
      <c r="C78" s="17" t="s">
        <v>101</v>
      </c>
      <c r="D78" s="152">
        <v>8.8365463956192339E-2</v>
      </c>
      <c r="E78" s="18">
        <v>80.58</v>
      </c>
      <c r="F78" s="152">
        <v>0.67080616785677327</v>
      </c>
      <c r="G78" s="172">
        <v>23155.196623716969</v>
      </c>
      <c r="H78" s="155">
        <v>13.386403042523657</v>
      </c>
      <c r="I78" s="155">
        <v>13.969959397587086</v>
      </c>
      <c r="J78" s="152">
        <v>4.7636887184685679E-2</v>
      </c>
      <c r="K78" s="174">
        <v>53757.51</v>
      </c>
      <c r="L78" s="152">
        <v>5.9476184089427023E-2</v>
      </c>
      <c r="M78" s="229">
        <v>1465</v>
      </c>
      <c r="N78" s="152">
        <v>6.5000000000000002E-2</v>
      </c>
      <c r="O78" s="152">
        <v>6.3E-2</v>
      </c>
      <c r="P78" s="23">
        <f t="shared" si="36"/>
        <v>8.7631053202910612E-3</v>
      </c>
      <c r="Q78" s="23">
        <f t="shared" si="28"/>
        <v>0.99241452217043702</v>
      </c>
      <c r="R78" s="23">
        <f t="shared" si="29"/>
        <v>7.8142875761451763E-3</v>
      </c>
      <c r="S78" s="23">
        <f t="shared" si="37"/>
        <v>1.3711027240006574E-2</v>
      </c>
      <c r="T78" s="23">
        <f t="shared" si="30"/>
        <v>0.99562098556084178</v>
      </c>
      <c r="U78" s="95">
        <f t="shared" si="31"/>
        <v>7.839535319376709E-3</v>
      </c>
      <c r="V78" s="23">
        <f t="shared" si="32"/>
        <v>1.2601202676644493E-2</v>
      </c>
      <c r="W78" s="23">
        <f t="shared" si="33"/>
        <v>1.0921452322472861E-2</v>
      </c>
      <c r="X78" s="23">
        <f t="shared" si="34"/>
        <v>1.1162949803434019E-2</v>
      </c>
      <c r="Y78" s="23">
        <f t="shared" si="38"/>
        <v>0.99590634395672295</v>
      </c>
      <c r="Z78" s="95">
        <f t="shared" si="35"/>
        <v>7.8417822358797067E-3</v>
      </c>
      <c r="AA78" s="23">
        <f t="shared" si="39"/>
        <v>9.1290878578872085E-3</v>
      </c>
      <c r="AB78" s="23">
        <f t="shared" si="40"/>
        <v>1.4851234223731562E-2</v>
      </c>
      <c r="AC78" s="23">
        <f t="shared" si="41"/>
        <v>9.9601593625497954E-3</v>
      </c>
      <c r="AD78" s="23">
        <f t="shared" si="42"/>
        <v>9.6581327609995254E-3</v>
      </c>
      <c r="AE78" s="27">
        <f>('Modelo AHP'!$U$37*aux!P78)+('Modelo AHP'!$U$38*aux!R78)+('Modelo AHP'!$U$39*aux!S78)</f>
        <v>1.1636976697705781E-2</v>
      </c>
      <c r="AF78" s="28">
        <f>aux!U78</f>
        <v>7.839535319376709E-3</v>
      </c>
      <c r="AG78" s="27">
        <f>('Modelo AHP'!$U$47*aux!V78)+('Modelo AHP'!$U$48*aux!W78)+('Modelo AHP'!$U$49*aux!X78)</f>
        <v>1.1299214994571243E-2</v>
      </c>
      <c r="AH78" s="28">
        <f t="shared" si="43"/>
        <v>7.8417822358797067E-3</v>
      </c>
      <c r="AI78" s="27">
        <f>('Modelo AHP'!$U$56*aux!AA78)+('Modelo AHP'!$U$57*aux!AB78)+('Modelo AHP'!$U$58*aux!AC78)+('Modelo AHP'!$U$59*aux!AD78)</f>
        <v>1.2200591357800841E-2</v>
      </c>
      <c r="AJ78" s="29">
        <f>('Modelo AHP'!$U$23*aux!AE78)+('Modelo AHP'!$U$24*aux!AF78)+('Modelo AHP'!$U$25*aux!AG78)+('Modelo AHP'!$U$26*aux!AH78)+('Modelo AHP'!$U$27*aux!AI78)</f>
        <v>1.0063977972676158E-2</v>
      </c>
    </row>
    <row r="79" spans="1:36">
      <c r="A79" s="1">
        <f t="shared" si="27"/>
        <v>19</v>
      </c>
      <c r="B79" s="16" t="s">
        <v>99</v>
      </c>
      <c r="C79" s="17" t="s">
        <v>102</v>
      </c>
      <c r="D79" s="152">
        <v>0.12767163918694932</v>
      </c>
      <c r="E79" s="18">
        <v>82.12</v>
      </c>
      <c r="F79" s="152">
        <v>0.60006150061500618</v>
      </c>
      <c r="G79" s="172">
        <v>24195.748957966276</v>
      </c>
      <c r="H79" s="155">
        <v>11.403959286004291</v>
      </c>
      <c r="I79" s="155">
        <v>12.8732429302133</v>
      </c>
      <c r="J79" s="152">
        <v>4.7636887184685679E-2</v>
      </c>
      <c r="K79" s="174">
        <v>50458.7</v>
      </c>
      <c r="L79" s="152">
        <v>5.9476184089427023E-2</v>
      </c>
      <c r="M79" s="229">
        <v>1465</v>
      </c>
      <c r="N79" s="152">
        <v>6.5000000000000002E-2</v>
      </c>
      <c r="O79" s="152">
        <v>6.3E-2</v>
      </c>
      <c r="P79" s="23">
        <f t="shared" si="36"/>
        <v>1.2661055241718502E-2</v>
      </c>
      <c r="Q79" s="23">
        <f t="shared" si="28"/>
        <v>0.99226955275051232</v>
      </c>
      <c r="R79" s="23">
        <f t="shared" si="29"/>
        <v>7.8131460846497056E-3</v>
      </c>
      <c r="S79" s="23">
        <f t="shared" si="37"/>
        <v>1.2265032694762359E-2</v>
      </c>
      <c r="T79" s="23">
        <f t="shared" si="30"/>
        <v>0.99542420063301662</v>
      </c>
      <c r="U79" s="95">
        <f t="shared" si="31"/>
        <v>7.8379858317560377E-3</v>
      </c>
      <c r="V79" s="23">
        <f t="shared" si="32"/>
        <v>1.0735042253146631E-2</v>
      </c>
      <c r="W79" s="23">
        <f t="shared" si="33"/>
        <v>1.0064059951542813E-2</v>
      </c>
      <c r="X79" s="23">
        <f t="shared" si="34"/>
        <v>1.1162949803434019E-2</v>
      </c>
      <c r="Y79" s="23">
        <f t="shared" si="38"/>
        <v>0.99615754966718317</v>
      </c>
      <c r="Z79" s="95">
        <f t="shared" si="35"/>
        <v>7.8437602335998668E-3</v>
      </c>
      <c r="AA79" s="23">
        <f t="shared" si="39"/>
        <v>9.1290878578872085E-3</v>
      </c>
      <c r="AB79" s="23">
        <f t="shared" si="40"/>
        <v>1.4851234223731562E-2</v>
      </c>
      <c r="AC79" s="23">
        <f t="shared" si="41"/>
        <v>9.9601593625497954E-3</v>
      </c>
      <c r="AD79" s="23">
        <f t="shared" si="42"/>
        <v>9.6581327609995254E-3</v>
      </c>
      <c r="AE79" s="27">
        <f>('Modelo AHP'!$U$37*aux!P79)+('Modelo AHP'!$U$38*aux!R79)+('Modelo AHP'!$U$39*aux!S79)</f>
        <v>1.1938650797837937E-2</v>
      </c>
      <c r="AF79" s="28">
        <f>aux!U79</f>
        <v>7.8379858317560377E-3</v>
      </c>
      <c r="AG79" s="27">
        <f>('Modelo AHP'!$U$47*aux!V79)+('Modelo AHP'!$U$48*aux!W79)+('Modelo AHP'!$U$49*aux!X79)</f>
        <v>1.0603268146161957E-2</v>
      </c>
      <c r="AH79" s="28">
        <f t="shared" si="43"/>
        <v>7.8437602335998668E-3</v>
      </c>
      <c r="AI79" s="27">
        <f>('Modelo AHP'!$U$56*aux!AA79)+('Modelo AHP'!$U$57*aux!AB79)+('Modelo AHP'!$U$58*aux!AC79)+('Modelo AHP'!$U$59*aux!AD79)</f>
        <v>1.2200591357800841E-2</v>
      </c>
      <c r="AJ79" s="29">
        <f>('Modelo AHP'!$U$23*aux!AE79)+('Modelo AHP'!$U$24*aux!AF79)+('Modelo AHP'!$U$25*aux!AG79)+('Modelo AHP'!$U$26*aux!AH79)+('Modelo AHP'!$U$27*aux!AI79)</f>
        <v>9.8761486563263157E-3</v>
      </c>
    </row>
    <row r="80" spans="1:36">
      <c r="A80" s="1">
        <f t="shared" si="27"/>
        <v>12</v>
      </c>
      <c r="B80" s="16" t="s">
        <v>99</v>
      </c>
      <c r="C80" s="17" t="s">
        <v>103</v>
      </c>
      <c r="D80" s="152">
        <v>0.22202192448233862</v>
      </c>
      <c r="E80" s="18">
        <v>83.41</v>
      </c>
      <c r="F80" s="152">
        <v>0.62296991264962798</v>
      </c>
      <c r="G80" s="172">
        <v>24167.034213544513</v>
      </c>
      <c r="H80" s="155">
        <v>10.226594485751136</v>
      </c>
      <c r="I80" s="155">
        <v>12.277366096303172</v>
      </c>
      <c r="J80" s="152">
        <v>4.7636887184685679E-2</v>
      </c>
      <c r="K80" s="174">
        <v>54334.41</v>
      </c>
      <c r="L80" s="152">
        <v>5.9476184089427023E-2</v>
      </c>
      <c r="M80" s="229">
        <v>1465</v>
      </c>
      <c r="N80" s="152">
        <v>6.5000000000000002E-2</v>
      </c>
      <c r="O80" s="152">
        <v>6.3E-2</v>
      </c>
      <c r="P80" s="23">
        <f t="shared" si="36"/>
        <v>2.20176686744607E-2</v>
      </c>
      <c r="Q80" s="23">
        <f t="shared" si="28"/>
        <v>0.99214811732732866</v>
      </c>
      <c r="R80" s="23">
        <f t="shared" si="29"/>
        <v>7.8121899002151886E-3</v>
      </c>
      <c r="S80" s="23">
        <f t="shared" si="37"/>
        <v>1.2733272070729246E-2</v>
      </c>
      <c r="T80" s="23">
        <f t="shared" si="30"/>
        <v>0.99542963104600257</v>
      </c>
      <c r="U80" s="95">
        <f t="shared" si="31"/>
        <v>7.8380285909134071E-3</v>
      </c>
      <c r="V80" s="23">
        <f t="shared" si="32"/>
        <v>9.626737623052356E-3</v>
      </c>
      <c r="W80" s="23">
        <f t="shared" si="33"/>
        <v>9.5982146153896115E-3</v>
      </c>
      <c r="X80" s="23">
        <f t="shared" si="34"/>
        <v>1.1162949803434019E-2</v>
      </c>
      <c r="Y80" s="23">
        <f t="shared" si="38"/>
        <v>0.99586241278931276</v>
      </c>
      <c r="Z80" s="95">
        <f t="shared" si="35"/>
        <v>7.8414363211756904E-3</v>
      </c>
      <c r="AA80" s="23">
        <f t="shared" si="39"/>
        <v>9.1290878578872085E-3</v>
      </c>
      <c r="AB80" s="23">
        <f t="shared" si="40"/>
        <v>1.4851234223731562E-2</v>
      </c>
      <c r="AC80" s="23">
        <f t="shared" si="41"/>
        <v>9.9601593625497954E-3</v>
      </c>
      <c r="AD80" s="23">
        <f t="shared" si="42"/>
        <v>9.6581327609995254E-3</v>
      </c>
      <c r="AE80" s="27">
        <f>('Modelo AHP'!$U$37*aux!P80)+('Modelo AHP'!$U$38*aux!R80)+('Modelo AHP'!$U$39*aux!S80)</f>
        <v>1.5026482834797275E-2</v>
      </c>
      <c r="AF80" s="28">
        <f>aux!U80</f>
        <v>7.8380285909134071E-3</v>
      </c>
      <c r="AG80" s="27">
        <f>('Modelo AHP'!$U$47*aux!V80)+('Modelo AHP'!$U$48*aux!W80)+('Modelo AHP'!$U$49*aux!X80)</f>
        <v>1.0209173757436896E-2</v>
      </c>
      <c r="AH80" s="28">
        <f t="shared" si="43"/>
        <v>7.8414363211756904E-3</v>
      </c>
      <c r="AI80" s="27">
        <f>('Modelo AHP'!$U$56*aux!AA80)+('Modelo AHP'!$U$57*aux!AB80)+('Modelo AHP'!$U$58*aux!AC80)+('Modelo AHP'!$U$59*aux!AD80)</f>
        <v>1.2200591357800841E-2</v>
      </c>
      <c r="AJ80" s="29">
        <f>('Modelo AHP'!$U$23*aux!AE80)+('Modelo AHP'!$U$24*aux!AF80)+('Modelo AHP'!$U$25*aux!AG80)+('Modelo AHP'!$U$26*aux!AH80)+('Modelo AHP'!$U$27*aux!AI80)</f>
        <v>1.0256628305956852E-2</v>
      </c>
    </row>
    <row r="81" spans="1:36">
      <c r="A81" s="1">
        <f t="shared" si="27"/>
        <v>17</v>
      </c>
      <c r="B81" s="16" t="s">
        <v>99</v>
      </c>
      <c r="C81" s="17" t="s">
        <v>104</v>
      </c>
      <c r="D81" s="152">
        <v>0.21141707432539059</v>
      </c>
      <c r="E81" s="18">
        <v>82.16</v>
      </c>
      <c r="F81" s="152">
        <v>0.58842264914054598</v>
      </c>
      <c r="G81" s="172">
        <v>24962.434489020263</v>
      </c>
      <c r="H81" s="155">
        <v>9.6021525471531621</v>
      </c>
      <c r="I81" s="155">
        <v>11.769471082389128</v>
      </c>
      <c r="J81" s="152">
        <v>4.7636887184685679E-2</v>
      </c>
      <c r="K81" s="174">
        <v>51696.95</v>
      </c>
      <c r="L81" s="152">
        <v>5.9476184089427023E-2</v>
      </c>
      <c r="M81" s="229">
        <v>1465</v>
      </c>
      <c r="N81" s="152">
        <v>6.5000000000000002E-2</v>
      </c>
      <c r="O81" s="152">
        <v>6.3E-2</v>
      </c>
      <c r="P81" s="23">
        <f t="shared" si="36"/>
        <v>2.0965997414325494E-2</v>
      </c>
      <c r="Q81" s="23">
        <f t="shared" si="28"/>
        <v>0.99226578731103376</v>
      </c>
      <c r="R81" s="23">
        <f t="shared" si="29"/>
        <v>7.8131164355199536E-3</v>
      </c>
      <c r="S81" s="23">
        <f t="shared" si="37"/>
        <v>1.2027138922678279E-2</v>
      </c>
      <c r="T81" s="23">
        <f t="shared" si="30"/>
        <v>0.99527920825548089</v>
      </c>
      <c r="U81" s="95">
        <f t="shared" si="31"/>
        <v>7.8368441594919777E-3</v>
      </c>
      <c r="V81" s="23">
        <f t="shared" si="32"/>
        <v>9.0389233010814835E-3</v>
      </c>
      <c r="W81" s="23">
        <f t="shared" si="33"/>
        <v>9.2011518164639393E-3</v>
      </c>
      <c r="X81" s="23">
        <f t="shared" si="34"/>
        <v>1.1162949803434019E-2</v>
      </c>
      <c r="Y81" s="23">
        <f t="shared" si="38"/>
        <v>0.99606325643084115</v>
      </c>
      <c r="Z81" s="95">
        <f t="shared" si="35"/>
        <v>7.843017767171976E-3</v>
      </c>
      <c r="AA81" s="23">
        <f t="shared" si="39"/>
        <v>9.1290878578872085E-3</v>
      </c>
      <c r="AB81" s="23">
        <f t="shared" si="40"/>
        <v>1.4851234223731562E-2</v>
      </c>
      <c r="AC81" s="23">
        <f t="shared" si="41"/>
        <v>9.9601593625497954E-3</v>
      </c>
      <c r="AD81" s="23">
        <f t="shared" si="42"/>
        <v>9.6581327609995254E-3</v>
      </c>
      <c r="AE81" s="27">
        <f>('Modelo AHP'!$U$37*aux!P81)+('Modelo AHP'!$U$38*aux!R81)+('Modelo AHP'!$U$39*aux!S81)</f>
        <v>1.428739422145661E-2</v>
      </c>
      <c r="AF81" s="28">
        <f>aux!U81</f>
        <v>7.8368441594919777E-3</v>
      </c>
      <c r="AG81" s="27">
        <f>('Modelo AHP'!$U$47*aux!V81)+('Modelo AHP'!$U$48*aux!W81)+('Modelo AHP'!$U$49*aux!X81)</f>
        <v>9.9336464429150336E-3</v>
      </c>
      <c r="AH81" s="28">
        <f t="shared" si="43"/>
        <v>7.843017767171976E-3</v>
      </c>
      <c r="AI81" s="27">
        <f>('Modelo AHP'!$U$56*aux!AA81)+('Modelo AHP'!$U$57*aux!AB81)+('Modelo AHP'!$U$58*aux!AC81)+('Modelo AHP'!$U$59*aux!AD81)</f>
        <v>1.2200591357800841E-2</v>
      </c>
      <c r="AJ81" s="29">
        <f>('Modelo AHP'!$U$23*aux!AE81)+('Modelo AHP'!$U$24*aux!AF81)+('Modelo AHP'!$U$25*aux!AG81)+('Modelo AHP'!$U$26*aux!AH81)+('Modelo AHP'!$U$27*aux!AI81)</f>
        <v>1.0038867498940401E-2</v>
      </c>
    </row>
    <row r="82" spans="1:36">
      <c r="A82" s="1">
        <f t="shared" si="27"/>
        <v>13</v>
      </c>
      <c r="B82" s="16" t="s">
        <v>99</v>
      </c>
      <c r="C82" s="17" t="s">
        <v>105</v>
      </c>
      <c r="D82" s="152">
        <v>0.16190688680648521</v>
      </c>
      <c r="E82" s="18">
        <v>84.25</v>
      </c>
      <c r="F82" s="152">
        <v>0.64077287066246058</v>
      </c>
      <c r="G82" s="172">
        <v>24303.39907150259</v>
      </c>
      <c r="H82" s="155">
        <v>10.805908941912142</v>
      </c>
      <c r="I82" s="155">
        <v>13.53236865052355</v>
      </c>
      <c r="J82" s="152">
        <v>4.7636887184685679E-2</v>
      </c>
      <c r="K82" s="174">
        <v>42464.99</v>
      </c>
      <c r="L82" s="152">
        <v>5.9476184089427023E-2</v>
      </c>
      <c r="M82" s="229">
        <v>1465</v>
      </c>
      <c r="N82" s="152">
        <v>6.5000000000000002E-2</v>
      </c>
      <c r="O82" s="152">
        <v>6.3E-2</v>
      </c>
      <c r="P82" s="23">
        <f t="shared" si="36"/>
        <v>1.6056126880848547E-2</v>
      </c>
      <c r="Q82" s="23">
        <f t="shared" si="28"/>
        <v>0.99206904309827892</v>
      </c>
      <c r="R82" s="23">
        <f t="shared" si="29"/>
        <v>7.8115672684903881E-3</v>
      </c>
      <c r="S82" s="23">
        <f t="shared" si="37"/>
        <v>1.3097157875546054E-2</v>
      </c>
      <c r="T82" s="23">
        <f t="shared" si="30"/>
        <v>0.99540384229146528</v>
      </c>
      <c r="U82" s="95">
        <f t="shared" si="31"/>
        <v>7.8378255298540596E-3</v>
      </c>
      <c r="V82" s="23">
        <f t="shared" si="32"/>
        <v>1.0172071485510055E-2</v>
      </c>
      <c r="W82" s="23">
        <f t="shared" si="33"/>
        <v>1.0579352081176873E-2</v>
      </c>
      <c r="X82" s="23">
        <f t="shared" si="34"/>
        <v>1.1162949803434019E-2</v>
      </c>
      <c r="Y82" s="23">
        <f t="shared" si="38"/>
        <v>0.99676627390403316</v>
      </c>
      <c r="Z82" s="95">
        <f t="shared" si="35"/>
        <v>7.8485533378270314E-3</v>
      </c>
      <c r="AA82" s="23">
        <f t="shared" si="39"/>
        <v>9.1290878578872085E-3</v>
      </c>
      <c r="AB82" s="23">
        <f t="shared" si="40"/>
        <v>1.4851234223731562E-2</v>
      </c>
      <c r="AC82" s="23">
        <f t="shared" si="41"/>
        <v>9.9601593625497954E-3</v>
      </c>
      <c r="AD82" s="23">
        <f t="shared" si="42"/>
        <v>9.6581327609995254E-3</v>
      </c>
      <c r="AE82" s="27">
        <f>('Modelo AHP'!$U$37*aux!P82)+('Modelo AHP'!$U$38*aux!R82)+('Modelo AHP'!$U$39*aux!S82)</f>
        <v>1.3456289516431234E-2</v>
      </c>
      <c r="AF82" s="28">
        <f>aux!U82</f>
        <v>7.8378255298540596E-3</v>
      </c>
      <c r="AG82" s="27">
        <f>('Modelo AHP'!$U$47*aux!V82)+('Modelo AHP'!$U$48*aux!W82)+('Modelo AHP'!$U$49*aux!X82)</f>
        <v>1.0736509095692272E-2</v>
      </c>
      <c r="AH82" s="28">
        <f t="shared" si="43"/>
        <v>7.8485533378270314E-3</v>
      </c>
      <c r="AI82" s="27">
        <f>('Modelo AHP'!$U$56*aux!AA82)+('Modelo AHP'!$U$57*aux!AB82)+('Modelo AHP'!$U$58*aux!AC82)+('Modelo AHP'!$U$59*aux!AD82)</f>
        <v>1.2200591357800841E-2</v>
      </c>
      <c r="AJ82" s="29">
        <f>('Modelo AHP'!$U$23*aux!AE82)+('Modelo AHP'!$U$24*aux!AF82)+('Modelo AHP'!$U$25*aux!AG82)+('Modelo AHP'!$U$26*aux!AH82)+('Modelo AHP'!$U$27*aux!AI82)</f>
        <v>1.0175260068044274E-2</v>
      </c>
    </row>
    <row r="83" spans="1:36">
      <c r="A83" s="1">
        <f t="shared" si="27"/>
        <v>8</v>
      </c>
      <c r="B83" s="16" t="s">
        <v>99</v>
      </c>
      <c r="C83" s="17" t="s">
        <v>106</v>
      </c>
      <c r="D83" s="152">
        <v>0.2697865255396325</v>
      </c>
      <c r="E83" s="18">
        <v>82.73</v>
      </c>
      <c r="F83" s="152">
        <v>0.70023382696804359</v>
      </c>
      <c r="G83" s="172">
        <v>21749.907419242183</v>
      </c>
      <c r="H83" s="155">
        <v>10.336079787567117</v>
      </c>
      <c r="I83" s="155">
        <v>12.025151931688839</v>
      </c>
      <c r="J83" s="152">
        <v>4.7636887184685679E-2</v>
      </c>
      <c r="K83" s="174">
        <v>43833.22</v>
      </c>
      <c r="L83" s="152">
        <v>5.9476184089427023E-2</v>
      </c>
      <c r="M83" s="229">
        <v>1465</v>
      </c>
      <c r="N83" s="152">
        <v>6.5000000000000002E-2</v>
      </c>
      <c r="O83" s="152">
        <v>6.3E-2</v>
      </c>
      <c r="P83" s="23">
        <f t="shared" si="36"/>
        <v>2.675443132931711E-2</v>
      </c>
      <c r="Q83" s="23">
        <f t="shared" si="28"/>
        <v>0.99221212979846429</v>
      </c>
      <c r="R83" s="23">
        <f t="shared" si="29"/>
        <v>7.812693935420981E-3</v>
      </c>
      <c r="S83" s="23">
        <f t="shared" si="37"/>
        <v>1.4312517588512739E-2</v>
      </c>
      <c r="T83" s="23">
        <f t="shared" si="30"/>
        <v>0.99588674800793264</v>
      </c>
      <c r="U83" s="95">
        <f t="shared" si="31"/>
        <v>7.8416279370703383E-3</v>
      </c>
      <c r="V83" s="23">
        <f t="shared" si="32"/>
        <v>9.7298008935899419E-3</v>
      </c>
      <c r="W83" s="23">
        <f t="shared" si="33"/>
        <v>9.4010383104703912E-3</v>
      </c>
      <c r="X83" s="23">
        <f t="shared" si="34"/>
        <v>1.1162949803434019E-2</v>
      </c>
      <c r="Y83" s="23">
        <f t="shared" si="38"/>
        <v>0.99666208263832734</v>
      </c>
      <c r="Z83" s="95">
        <f t="shared" si="35"/>
        <v>7.8477329341600562E-3</v>
      </c>
      <c r="AA83" s="23">
        <f t="shared" si="39"/>
        <v>9.1290878578872085E-3</v>
      </c>
      <c r="AB83" s="23">
        <f t="shared" si="40"/>
        <v>1.4851234223731562E-2</v>
      </c>
      <c r="AC83" s="23">
        <f t="shared" si="41"/>
        <v>9.9601593625497954E-3</v>
      </c>
      <c r="AD83" s="23">
        <f t="shared" si="42"/>
        <v>9.6581327609995254E-3</v>
      </c>
      <c r="AE83" s="27">
        <f>('Modelo AHP'!$U$37*aux!P83)+('Modelo AHP'!$U$38*aux!R83)+('Modelo AHP'!$U$39*aux!S83)</f>
        <v>1.7395109345444873E-2</v>
      </c>
      <c r="AF83" s="28">
        <f>aux!U83</f>
        <v>7.8416279370703383E-3</v>
      </c>
      <c r="AG83" s="27">
        <f>('Modelo AHP'!$U$47*aux!V83)+('Modelo AHP'!$U$48*aux!W83)+('Modelo AHP'!$U$49*aux!X83)</f>
        <v>1.0139178335618452E-2</v>
      </c>
      <c r="AH83" s="28">
        <f t="shared" si="43"/>
        <v>7.8477329341600562E-3</v>
      </c>
      <c r="AI83" s="27">
        <f>('Modelo AHP'!$U$56*aux!AA83)+('Modelo AHP'!$U$57*aux!AB83)+('Modelo AHP'!$U$58*aux!AC83)+('Modelo AHP'!$U$59*aux!AD83)</f>
        <v>1.2200591357800841E-2</v>
      </c>
      <c r="AJ83" s="29">
        <f>('Modelo AHP'!$U$23*aux!AE83)+('Modelo AHP'!$U$24*aux!AF83)+('Modelo AHP'!$U$25*aux!AG83)+('Modelo AHP'!$U$26*aux!AH83)+('Modelo AHP'!$U$27*aux!AI83)</f>
        <v>1.0629631600747261E-2</v>
      </c>
    </row>
    <row r="84" spans="1:36">
      <c r="A84" s="1">
        <f t="shared" si="27"/>
        <v>2</v>
      </c>
      <c r="B84" s="16" t="s">
        <v>107</v>
      </c>
      <c r="C84" s="17" t="s">
        <v>108</v>
      </c>
      <c r="D84" s="152">
        <v>8.7534659073969165E-2</v>
      </c>
      <c r="E84" s="18">
        <v>80.02</v>
      </c>
      <c r="F84" s="152">
        <v>0.73590410850879273</v>
      </c>
      <c r="G84" s="172">
        <v>20936.925284383033</v>
      </c>
      <c r="H84" s="155">
        <v>14.775951868829829</v>
      </c>
      <c r="I84" s="155">
        <v>16.105916385912497</v>
      </c>
      <c r="J84" s="152">
        <v>5.505836745741402E-2</v>
      </c>
      <c r="K84" s="174">
        <v>42990.25</v>
      </c>
      <c r="L84" s="152">
        <v>0.1114091600723334</v>
      </c>
      <c r="M84" s="229">
        <v>3156</v>
      </c>
      <c r="N84" s="152">
        <v>0.123</v>
      </c>
      <c r="O84" s="152">
        <v>0.11700000000000001</v>
      </c>
      <c r="P84" s="23">
        <f t="shared" si="36"/>
        <v>8.6807153190667941E-3</v>
      </c>
      <c r="Q84" s="23">
        <f t="shared" si="28"/>
        <v>0.99246723832313688</v>
      </c>
      <c r="R84" s="23">
        <f t="shared" si="29"/>
        <v>7.81470266396171E-3</v>
      </c>
      <c r="S84" s="23">
        <f t="shared" si="37"/>
        <v>1.5041604805206816E-2</v>
      </c>
      <c r="T84" s="23">
        <f t="shared" si="30"/>
        <v>0.99604049580654475</v>
      </c>
      <c r="U84" s="95">
        <f t="shared" si="31"/>
        <v>7.8428385496578344E-3</v>
      </c>
      <c r="V84" s="23">
        <f t="shared" si="32"/>
        <v>1.3909245347536351E-2</v>
      </c>
      <c r="W84" s="23">
        <f t="shared" si="33"/>
        <v>1.2591303447085141E-2</v>
      </c>
      <c r="X84" s="23">
        <f t="shared" si="34"/>
        <v>1.2902056127288772E-2</v>
      </c>
      <c r="Y84" s="23">
        <f t="shared" si="38"/>
        <v>0.9967262751434266</v>
      </c>
      <c r="Z84" s="95">
        <f t="shared" si="35"/>
        <v>7.8482383869561134E-3</v>
      </c>
      <c r="AA84" s="23">
        <f t="shared" si="39"/>
        <v>1.7100357496784211E-2</v>
      </c>
      <c r="AB84" s="23">
        <f t="shared" si="40"/>
        <v>3.1993512088803286E-2</v>
      </c>
      <c r="AC84" s="23">
        <f t="shared" si="41"/>
        <v>1.8847686178363458E-2</v>
      </c>
      <c r="AD84" s="23">
        <f t="shared" si="42"/>
        <v>1.7936532270427692E-2</v>
      </c>
      <c r="AE84" s="27">
        <f>('Modelo AHP'!$U$37*aux!P84)+('Modelo AHP'!$U$38*aux!R84)+('Modelo AHP'!$U$39*aux!S84)</f>
        <v>1.2410647745240297E-2</v>
      </c>
      <c r="AF84" s="28">
        <f>aux!U84</f>
        <v>7.8428385496578344E-3</v>
      </c>
      <c r="AG84" s="27">
        <f>('Modelo AHP'!$U$47*aux!V84)+('Modelo AHP'!$U$48*aux!W84)+('Modelo AHP'!$U$49*aux!X84)</f>
        <v>1.2934675630926271E-2</v>
      </c>
      <c r="AH84" s="28">
        <f t="shared" si="43"/>
        <v>7.8482383869561134E-3</v>
      </c>
      <c r="AI84" s="27">
        <f>('Modelo AHP'!$U$56*aux!AA84)+('Modelo AHP'!$U$57*aux!AB84)+('Modelo AHP'!$U$58*aux!AC84)+('Modelo AHP'!$U$59*aux!AD84)</f>
        <v>2.4936950770934638E-2</v>
      </c>
      <c r="AJ84" s="29">
        <f>('Modelo AHP'!$U$23*aux!AE84)+('Modelo AHP'!$U$24*aux!AF84)+('Modelo AHP'!$U$25*aux!AG84)+('Modelo AHP'!$U$26*aux!AH84)+('Modelo AHP'!$U$27*aux!AI84)</f>
        <v>1.1945883444622728E-2</v>
      </c>
    </row>
    <row r="85" spans="1:36">
      <c r="A85" s="1">
        <f t="shared" si="27"/>
        <v>1</v>
      </c>
      <c r="B85" s="16" t="s">
        <v>107</v>
      </c>
      <c r="C85" s="17" t="s">
        <v>109</v>
      </c>
      <c r="D85" s="152">
        <v>0.20613296596765143</v>
      </c>
      <c r="E85" s="18">
        <v>82.14</v>
      </c>
      <c r="F85" s="152">
        <v>0.64323101340627431</v>
      </c>
      <c r="G85" s="172">
        <v>19764.775029451135</v>
      </c>
      <c r="H85" s="155">
        <v>12.5704794826705</v>
      </c>
      <c r="I85" s="155">
        <v>15.136590728009633</v>
      </c>
      <c r="J85" s="152">
        <v>5.505836745741402E-2</v>
      </c>
      <c r="K85" s="174">
        <v>45299.199999999997</v>
      </c>
      <c r="L85" s="152">
        <v>0.1114091600723334</v>
      </c>
      <c r="M85" s="229">
        <v>3156</v>
      </c>
      <c r="N85" s="152">
        <v>0.123</v>
      </c>
      <c r="O85" s="152">
        <v>0.11700000000000001</v>
      </c>
      <c r="P85" s="23">
        <f t="shared" si="36"/>
        <v>2.0441978233193207E-2</v>
      </c>
      <c r="Q85" s="23">
        <f t="shared" si="28"/>
        <v>0.9922676700307731</v>
      </c>
      <c r="R85" s="23">
        <f t="shared" si="29"/>
        <v>7.8131312600848296E-3</v>
      </c>
      <c r="S85" s="23">
        <f t="shared" si="37"/>
        <v>1.3147401394069353E-2</v>
      </c>
      <c r="T85" s="23">
        <f t="shared" si="30"/>
        <v>0.99626216798556444</v>
      </c>
      <c r="U85" s="95">
        <f t="shared" si="31"/>
        <v>7.8445839998863356E-3</v>
      </c>
      <c r="V85" s="23">
        <f t="shared" si="32"/>
        <v>1.1833138386805168E-2</v>
      </c>
      <c r="W85" s="23">
        <f t="shared" si="33"/>
        <v>1.1833502822441645E-2</v>
      </c>
      <c r="X85" s="23">
        <f t="shared" si="34"/>
        <v>1.2902056127288772E-2</v>
      </c>
      <c r="Y85" s="23">
        <f t="shared" si="38"/>
        <v>0.99655044767074186</v>
      </c>
      <c r="Z85" s="95">
        <f t="shared" si="35"/>
        <v>7.8468539186672577E-3</v>
      </c>
      <c r="AA85" s="23">
        <f t="shared" si="39"/>
        <v>1.7100357496784211E-2</v>
      </c>
      <c r="AB85" s="23">
        <f t="shared" si="40"/>
        <v>3.1993512088803286E-2</v>
      </c>
      <c r="AC85" s="23">
        <f t="shared" si="41"/>
        <v>1.8847686178363458E-2</v>
      </c>
      <c r="AD85" s="23">
        <f t="shared" si="42"/>
        <v>1.7936532270427692E-2</v>
      </c>
      <c r="AE85" s="27">
        <f>('Modelo AHP'!$U$37*aux!P85)+('Modelo AHP'!$U$38*aux!R85)+('Modelo AHP'!$U$39*aux!S85)</f>
        <v>1.4802347432408058E-2</v>
      </c>
      <c r="AF85" s="28">
        <f>aux!U85</f>
        <v>7.8445839998863356E-3</v>
      </c>
      <c r="AG85" s="27">
        <f>('Modelo AHP'!$U$47*aux!V85)+('Modelo AHP'!$U$48*aux!W85)+('Modelo AHP'!$U$49*aux!X85)</f>
        <v>1.2247367734666245E-2</v>
      </c>
      <c r="AH85" s="28">
        <f t="shared" si="43"/>
        <v>7.8468539186672577E-3</v>
      </c>
      <c r="AI85" s="27">
        <f>('Modelo AHP'!$U$56*aux!AA85)+('Modelo AHP'!$U$57*aux!AB85)+('Modelo AHP'!$U$58*aux!AC85)+('Modelo AHP'!$U$59*aux!AD85)</f>
        <v>2.4936950770934638E-2</v>
      </c>
      <c r="AJ85" s="29">
        <f>('Modelo AHP'!$U$23*aux!AE85)+('Modelo AHP'!$U$24*aux!AF85)+('Modelo AHP'!$U$25*aux!AG85)+('Modelo AHP'!$U$26*aux!AH85)+('Modelo AHP'!$U$27*aux!AI85)</f>
        <v>1.2110610407038194E-2</v>
      </c>
    </row>
    <row r="86" spans="1:36">
      <c r="A86" s="1">
        <f t="shared" si="27"/>
        <v>7</v>
      </c>
      <c r="B86" s="16" t="s">
        <v>107</v>
      </c>
      <c r="C86" s="17" t="s">
        <v>110</v>
      </c>
      <c r="D86" s="152">
        <v>8.5992524600167819E-2</v>
      </c>
      <c r="E86" s="18">
        <v>82.77</v>
      </c>
      <c r="F86" s="152">
        <v>0.5494712344707211</v>
      </c>
      <c r="G86" s="172">
        <v>27963.193401309505</v>
      </c>
      <c r="H86" s="155">
        <v>10.97943190744035</v>
      </c>
      <c r="I86" s="155">
        <v>11.913115587567983</v>
      </c>
      <c r="J86" s="152">
        <v>5.505836745741402E-2</v>
      </c>
      <c r="K86" s="174">
        <v>44192.6</v>
      </c>
      <c r="L86" s="152">
        <v>0.1114091600723334</v>
      </c>
      <c r="M86" s="229">
        <v>3156</v>
      </c>
      <c r="N86" s="152">
        <v>0.123</v>
      </c>
      <c r="O86" s="152">
        <v>0.11700000000000001</v>
      </c>
      <c r="P86" s="23">
        <f t="shared" si="36"/>
        <v>8.5277835490409799E-3</v>
      </c>
      <c r="Q86" s="23">
        <f t="shared" si="28"/>
        <v>0.99220836435898574</v>
      </c>
      <c r="R86" s="23">
        <f t="shared" si="29"/>
        <v>7.812664286291229E-3</v>
      </c>
      <c r="S86" s="23">
        <f t="shared" si="37"/>
        <v>1.1230986571722569E-2</v>
      </c>
      <c r="T86" s="23">
        <f t="shared" si="30"/>
        <v>0.99471171721582852</v>
      </c>
      <c r="U86" s="95">
        <f t="shared" si="31"/>
        <v>7.8323757261088874E-3</v>
      </c>
      <c r="V86" s="23">
        <f t="shared" si="32"/>
        <v>1.0335416190635646E-2</v>
      </c>
      <c r="W86" s="23">
        <f t="shared" si="33"/>
        <v>9.3134503973006915E-3</v>
      </c>
      <c r="X86" s="23">
        <f t="shared" si="34"/>
        <v>1.2902056127288772E-2</v>
      </c>
      <c r="Y86" s="23">
        <f t="shared" si="38"/>
        <v>0.99663471570654727</v>
      </c>
      <c r="Z86" s="95">
        <f t="shared" si="35"/>
        <v>7.8475174465082453E-3</v>
      </c>
      <c r="AA86" s="23">
        <f t="shared" si="39"/>
        <v>1.7100357496784211E-2</v>
      </c>
      <c r="AB86" s="23">
        <f t="shared" si="40"/>
        <v>3.1993512088803286E-2</v>
      </c>
      <c r="AC86" s="23">
        <f t="shared" si="41"/>
        <v>1.8847686178363458E-2</v>
      </c>
      <c r="AD86" s="23">
        <f t="shared" si="42"/>
        <v>1.7936532270427692E-2</v>
      </c>
      <c r="AE86" s="27">
        <f>('Modelo AHP'!$U$37*aux!P86)+('Modelo AHP'!$U$38*aux!R86)+('Modelo AHP'!$U$39*aux!S86)</f>
        <v>1.0078193436374958E-2</v>
      </c>
      <c r="AF86" s="28">
        <f>aux!U86</f>
        <v>7.8323757261088874E-3</v>
      </c>
      <c r="AG86" s="27">
        <f>('Modelo AHP'!$U$47*aux!V86)+('Modelo AHP'!$U$48*aux!W86)+('Modelo AHP'!$U$49*aux!X86)</f>
        <v>1.0876488712953384E-2</v>
      </c>
      <c r="AH86" s="28">
        <f t="shared" si="43"/>
        <v>7.8475174465082453E-3</v>
      </c>
      <c r="AI86" s="27">
        <f>('Modelo AHP'!$U$56*aux!AA86)+('Modelo AHP'!$U$57*aux!AB86)+('Modelo AHP'!$U$58*aux!AC86)+('Modelo AHP'!$U$59*aux!AD86)</f>
        <v>2.4936950770934638E-2</v>
      </c>
      <c r="AJ86" s="29">
        <f>('Modelo AHP'!$U$23*aux!AE86)+('Modelo AHP'!$U$24*aux!AF86)+('Modelo AHP'!$U$25*aux!AG86)+('Modelo AHP'!$U$26*aux!AH86)+('Modelo AHP'!$U$27*aux!AI86)</f>
        <v>1.0849866834091259E-2</v>
      </c>
    </row>
    <row r="87" spans="1:36">
      <c r="A87" s="1">
        <f t="shared" si="27"/>
        <v>6</v>
      </c>
      <c r="B87" s="16" t="s">
        <v>107</v>
      </c>
      <c r="C87" s="17" t="s">
        <v>111</v>
      </c>
      <c r="D87" s="152">
        <v>6.9132215660125743E-2</v>
      </c>
      <c r="E87" s="18">
        <v>82.31</v>
      </c>
      <c r="F87" s="152">
        <v>0.63639207834058131</v>
      </c>
      <c r="G87" s="172">
        <v>25306.583606452441</v>
      </c>
      <c r="H87" s="155">
        <v>11.70206375044601</v>
      </c>
      <c r="I87" s="155">
        <v>12.719851050021827</v>
      </c>
      <c r="J87" s="152">
        <v>5.505836745741402E-2</v>
      </c>
      <c r="K87" s="174">
        <v>42393.26</v>
      </c>
      <c r="L87" s="152">
        <v>0.1114091600723334</v>
      </c>
      <c r="M87" s="229">
        <v>3156</v>
      </c>
      <c r="N87" s="152">
        <v>0.123</v>
      </c>
      <c r="O87" s="152">
        <v>0.11700000000000001</v>
      </c>
      <c r="P87" s="23">
        <f t="shared" si="36"/>
        <v>6.8557653604930094E-3</v>
      </c>
      <c r="Q87" s="23">
        <f t="shared" si="28"/>
        <v>0.99225166691298916</v>
      </c>
      <c r="R87" s="23">
        <f t="shared" si="29"/>
        <v>7.8130052512833826E-3</v>
      </c>
      <c r="S87" s="23">
        <f t="shared" si="37"/>
        <v>1.3007616118573238E-2</v>
      </c>
      <c r="T87" s="23">
        <f t="shared" si="30"/>
        <v>0.99521412420636013</v>
      </c>
      <c r="U87" s="95">
        <f t="shared" si="31"/>
        <v>7.8363316866642552E-3</v>
      </c>
      <c r="V87" s="23">
        <f t="shared" si="32"/>
        <v>1.101566093490227E-2</v>
      </c>
      <c r="W87" s="23">
        <f t="shared" si="33"/>
        <v>9.9441410556829601E-3</v>
      </c>
      <c r="X87" s="23">
        <f t="shared" si="34"/>
        <v>1.2902056127288772E-2</v>
      </c>
      <c r="Y87" s="23">
        <f t="shared" si="38"/>
        <v>0.99677173617243031</v>
      </c>
      <c r="Z87" s="95">
        <f t="shared" si="35"/>
        <v>7.8485963478144103E-3</v>
      </c>
      <c r="AA87" s="23">
        <f t="shared" si="39"/>
        <v>1.7100357496784211E-2</v>
      </c>
      <c r="AB87" s="23">
        <f t="shared" si="40"/>
        <v>3.1993512088803286E-2</v>
      </c>
      <c r="AC87" s="23">
        <f t="shared" si="41"/>
        <v>1.8847686178363458E-2</v>
      </c>
      <c r="AD87" s="23">
        <f t="shared" si="42"/>
        <v>1.7936532270427692E-2</v>
      </c>
      <c r="AE87" s="27">
        <f>('Modelo AHP'!$U$37*aux!P87)+('Modelo AHP'!$U$38*aux!R87)+('Modelo AHP'!$U$39*aux!S87)</f>
        <v>1.0642599804420184E-2</v>
      </c>
      <c r="AF87" s="28">
        <f>aux!U87</f>
        <v>7.8363316866642552E-3</v>
      </c>
      <c r="AG87" s="27">
        <f>('Modelo AHP'!$U$47*aux!V87)+('Modelo AHP'!$U$48*aux!W87)+('Modelo AHP'!$U$49*aux!X87)</f>
        <v>1.1271252638064127E-2</v>
      </c>
      <c r="AH87" s="28">
        <f t="shared" si="43"/>
        <v>7.8485963478144103E-3</v>
      </c>
      <c r="AI87" s="27">
        <f>('Modelo AHP'!$U$56*aux!AA87)+('Modelo AHP'!$U$57*aux!AB87)+('Modelo AHP'!$U$58*aux!AC87)+('Modelo AHP'!$U$59*aux!AD87)</f>
        <v>2.4936950770934638E-2</v>
      </c>
      <c r="AJ87" s="29">
        <f>('Modelo AHP'!$U$23*aux!AE87)+('Modelo AHP'!$U$24*aux!AF87)+('Modelo AHP'!$U$25*aux!AG87)+('Modelo AHP'!$U$26*aux!AH87)+('Modelo AHP'!$U$27*aux!AI87)</f>
        <v>1.1080316097728209E-2</v>
      </c>
    </row>
    <row r="88" spans="1:36">
      <c r="A88" s="1">
        <f t="shared" si="27"/>
        <v>5</v>
      </c>
      <c r="B88" s="16" t="s">
        <v>107</v>
      </c>
      <c r="C88" s="17" t="s">
        <v>112</v>
      </c>
      <c r="D88" s="152">
        <v>8.7868378231784477E-2</v>
      </c>
      <c r="E88" s="18">
        <v>81.260000000000005</v>
      </c>
      <c r="F88" s="152">
        <v>0.6807254126947222</v>
      </c>
      <c r="G88" s="172">
        <v>22797.076626759885</v>
      </c>
      <c r="H88" s="155">
        <v>13.52224067598557</v>
      </c>
      <c r="I88" s="155">
        <v>14.493884738100165</v>
      </c>
      <c r="J88" s="152">
        <v>5.505836745741402E-2</v>
      </c>
      <c r="K88" s="174">
        <v>39871.19</v>
      </c>
      <c r="L88" s="152">
        <v>0.1114091600723334</v>
      </c>
      <c r="M88" s="229">
        <v>3156</v>
      </c>
      <c r="N88" s="152">
        <v>0.123</v>
      </c>
      <c r="O88" s="152">
        <v>0.11700000000000001</v>
      </c>
      <c r="P88" s="23">
        <f t="shared" si="36"/>
        <v>8.7138098788235811E-3</v>
      </c>
      <c r="Q88" s="23">
        <f t="shared" si="28"/>
        <v>0.99235050969930139</v>
      </c>
      <c r="R88" s="23">
        <f t="shared" si="29"/>
        <v>7.8137835409393831E-3</v>
      </c>
      <c r="S88" s="23">
        <f t="shared" si="37"/>
        <v>1.3913772895443736E-2</v>
      </c>
      <c r="T88" s="23">
        <f t="shared" si="30"/>
        <v>0.99568871172456697</v>
      </c>
      <c r="U88" s="95">
        <f t="shared" si="31"/>
        <v>7.8400685962564352E-3</v>
      </c>
      <c r="V88" s="23">
        <f t="shared" si="32"/>
        <v>1.2729072541680814E-2</v>
      </c>
      <c r="W88" s="23">
        <f t="shared" si="33"/>
        <v>1.1331047330167533E-2</v>
      </c>
      <c r="X88" s="23">
        <f t="shared" si="34"/>
        <v>1.2902056127288772E-2</v>
      </c>
      <c r="Y88" s="23">
        <f t="shared" si="38"/>
        <v>0.99696379281897274</v>
      </c>
      <c r="Z88" s="95">
        <f t="shared" si="35"/>
        <v>7.8501086048738001E-3</v>
      </c>
      <c r="AA88" s="23">
        <f t="shared" si="39"/>
        <v>1.7100357496784211E-2</v>
      </c>
      <c r="AB88" s="23">
        <f t="shared" si="40"/>
        <v>3.1993512088803286E-2</v>
      </c>
      <c r="AC88" s="23">
        <f t="shared" si="41"/>
        <v>1.8847686178363458E-2</v>
      </c>
      <c r="AD88" s="23">
        <f t="shared" si="42"/>
        <v>1.7936532270427692E-2</v>
      </c>
      <c r="AE88" s="27">
        <f>('Modelo AHP'!$U$37*aux!P88)+('Modelo AHP'!$U$38*aux!R88)+('Modelo AHP'!$U$39*aux!S88)</f>
        <v>1.1743785055007254E-2</v>
      </c>
      <c r="AF88" s="28">
        <f>aux!U88</f>
        <v>7.8400685962564352E-3</v>
      </c>
      <c r="AG88" s="27">
        <f>('Modelo AHP'!$U$47*aux!V88)+('Modelo AHP'!$U$48*aux!W88)+('Modelo AHP'!$U$49*aux!X88)</f>
        <v>1.2176156287098942E-2</v>
      </c>
      <c r="AH88" s="28">
        <f t="shared" si="43"/>
        <v>7.8501086048738001E-3</v>
      </c>
      <c r="AI88" s="27">
        <f>('Modelo AHP'!$U$56*aux!AA88)+('Modelo AHP'!$U$57*aux!AB88)+('Modelo AHP'!$U$58*aux!AC88)+('Modelo AHP'!$U$59*aux!AD88)</f>
        <v>2.4936950770934638E-2</v>
      </c>
      <c r="AJ88" s="29">
        <f>('Modelo AHP'!$U$23*aux!AE88)+('Modelo AHP'!$U$24*aux!AF88)+('Modelo AHP'!$U$25*aux!AG88)+('Modelo AHP'!$U$26*aux!AH88)+('Modelo AHP'!$U$27*aux!AI88)</f>
        <v>1.1574635439769861E-2</v>
      </c>
    </row>
    <row r="89" spans="1:36">
      <c r="A89" s="1">
        <f t="shared" si="27"/>
        <v>3</v>
      </c>
      <c r="B89" s="16" t="s">
        <v>107</v>
      </c>
      <c r="C89" s="17" t="s">
        <v>113</v>
      </c>
      <c r="D89" s="152">
        <v>0.14060592850915432</v>
      </c>
      <c r="E89" s="18">
        <v>82.83</v>
      </c>
      <c r="F89" s="152">
        <v>0.60922261683296686</v>
      </c>
      <c r="G89" s="172">
        <v>23661.638594464781</v>
      </c>
      <c r="H89" s="155">
        <v>12.634153211925723</v>
      </c>
      <c r="I89" s="155">
        <v>14.49259840479067</v>
      </c>
      <c r="J89" s="152">
        <v>5.505836745741402E-2</v>
      </c>
      <c r="K89" s="174">
        <v>46422.36</v>
      </c>
      <c r="L89" s="152">
        <v>0.1114091600723334</v>
      </c>
      <c r="M89" s="229">
        <v>3156</v>
      </c>
      <c r="N89" s="152">
        <v>0.123</v>
      </c>
      <c r="O89" s="152">
        <v>0.11700000000000001</v>
      </c>
      <c r="P89" s="23">
        <f t="shared" si="36"/>
        <v>1.3943734407300542E-2</v>
      </c>
      <c r="Q89" s="23">
        <f t="shared" si="28"/>
        <v>0.99220271619976785</v>
      </c>
      <c r="R89" s="23">
        <f t="shared" si="29"/>
        <v>7.8126198125965992E-3</v>
      </c>
      <c r="S89" s="23">
        <f t="shared" si="37"/>
        <v>1.2452282484689967E-2</v>
      </c>
      <c r="T89" s="23">
        <f t="shared" si="30"/>
        <v>0.99552520936258537</v>
      </c>
      <c r="U89" s="95">
        <f t="shared" si="31"/>
        <v>7.8387811760833506E-3</v>
      </c>
      <c r="V89" s="23">
        <f t="shared" si="32"/>
        <v>1.1893077234079827E-2</v>
      </c>
      <c r="W89" s="23">
        <f t="shared" si="33"/>
        <v>1.1330041698904718E-2</v>
      </c>
      <c r="X89" s="23">
        <f t="shared" si="34"/>
        <v>1.2902056127288772E-2</v>
      </c>
      <c r="Y89" s="23">
        <f t="shared" si="38"/>
        <v>0.99646491858426511</v>
      </c>
      <c r="Z89" s="95">
        <f t="shared" si="35"/>
        <v>7.8461804612934248E-3</v>
      </c>
      <c r="AA89" s="23">
        <f t="shared" si="39"/>
        <v>1.7100357496784211E-2</v>
      </c>
      <c r="AB89" s="23">
        <f t="shared" si="40"/>
        <v>3.1993512088803286E-2</v>
      </c>
      <c r="AC89" s="23">
        <f t="shared" si="41"/>
        <v>1.8847686178363458E-2</v>
      </c>
      <c r="AD89" s="23">
        <f t="shared" si="42"/>
        <v>1.7936532270427692E-2</v>
      </c>
      <c r="AE89" s="27">
        <f>('Modelo AHP'!$U$37*aux!P89)+('Modelo AHP'!$U$38*aux!R89)+('Modelo AHP'!$U$39*aux!S89)</f>
        <v>1.2435751794263802E-2</v>
      </c>
      <c r="AF89" s="28">
        <f>aux!U89</f>
        <v>7.8387811760833506E-3</v>
      </c>
      <c r="AG89" s="27">
        <f>('Modelo AHP'!$U$47*aux!V89)+('Modelo AHP'!$U$48*aux!W89)+('Modelo AHP'!$U$49*aux!X89)</f>
        <v>1.203426006005244E-2</v>
      </c>
      <c r="AH89" s="28">
        <f t="shared" si="43"/>
        <v>7.8461804612934248E-3</v>
      </c>
      <c r="AI89" s="27">
        <f>('Modelo AHP'!$U$56*aux!AA89)+('Modelo AHP'!$U$57*aux!AB89)+('Modelo AHP'!$U$58*aux!AC89)+('Modelo AHP'!$U$59*aux!AD89)</f>
        <v>2.4936950770934638E-2</v>
      </c>
      <c r="AJ89" s="29">
        <f>('Modelo AHP'!$U$23*aux!AE89)+('Modelo AHP'!$U$24*aux!AF89)+('Modelo AHP'!$U$25*aux!AG89)+('Modelo AHP'!$U$26*aux!AH89)+('Modelo AHP'!$U$27*aux!AI89)</f>
        <v>1.1640914130145834E-2</v>
      </c>
    </row>
    <row r="90" spans="1:36">
      <c r="A90" s="1">
        <f t="shared" si="27"/>
        <v>54</v>
      </c>
      <c r="B90" s="16" t="s">
        <v>114</v>
      </c>
      <c r="C90" s="17" t="s">
        <v>115</v>
      </c>
      <c r="D90" s="152">
        <v>4.1360394953373562E-2</v>
      </c>
      <c r="E90" s="18">
        <v>81</v>
      </c>
      <c r="F90" s="152">
        <v>0.47475183426845058</v>
      </c>
      <c r="G90" s="172">
        <v>33197.333165109034</v>
      </c>
      <c r="H90" s="155">
        <v>10.03967210034587</v>
      </c>
      <c r="I90" s="155">
        <v>10.517591960477736</v>
      </c>
      <c r="J90" s="152">
        <v>3.8481087720784443E-2</v>
      </c>
      <c r="K90" s="174">
        <v>99042.85</v>
      </c>
      <c r="L90" s="152">
        <v>4.0347607309188287E-2</v>
      </c>
      <c r="M90" s="229">
        <v>487</v>
      </c>
      <c r="N90" s="152">
        <v>3.5999999999999997E-2</v>
      </c>
      <c r="O90" s="152">
        <v>4.1000000000000002E-2</v>
      </c>
      <c r="P90" s="23">
        <f t="shared" si="36"/>
        <v>4.1016646191653766E-3</v>
      </c>
      <c r="Q90" s="23">
        <f t="shared" si="28"/>
        <v>0.99237498505591204</v>
      </c>
      <c r="R90" s="23">
        <f t="shared" si="29"/>
        <v>7.8139762602827748E-3</v>
      </c>
      <c r="S90" s="23">
        <f t="shared" si="37"/>
        <v>9.7037499710164402E-3</v>
      </c>
      <c r="T90" s="23">
        <f t="shared" si="30"/>
        <v>0.99372185848239969</v>
      </c>
      <c r="U90" s="95">
        <f t="shared" si="31"/>
        <v>7.8245815628535421E-3</v>
      </c>
      <c r="V90" s="23">
        <f t="shared" si="32"/>
        <v>9.4507794619383342E-3</v>
      </c>
      <c r="W90" s="23">
        <f t="shared" si="33"/>
        <v>8.2224561914919763E-3</v>
      </c>
      <c r="X90" s="23">
        <f t="shared" si="34"/>
        <v>9.0174332538410229E-3</v>
      </c>
      <c r="Y90" s="23">
        <f t="shared" si="38"/>
        <v>0.99245784707204854</v>
      </c>
      <c r="Z90" s="95">
        <f t="shared" si="35"/>
        <v>7.8146287171027441E-3</v>
      </c>
      <c r="AA90" s="23">
        <f t="shared" si="39"/>
        <v>6.1930141891297051E-3</v>
      </c>
      <c r="AB90" s="23">
        <f t="shared" si="40"/>
        <v>4.9368949262506966E-3</v>
      </c>
      <c r="AC90" s="23">
        <f t="shared" si="41"/>
        <v>5.5163959546429631E-3</v>
      </c>
      <c r="AD90" s="23">
        <f t="shared" si="42"/>
        <v>6.2854514793806446E-3</v>
      </c>
      <c r="AE90" s="27">
        <f>('Modelo AHP'!$U$37*aux!P90)+('Modelo AHP'!$U$38*aux!R90)+('Modelo AHP'!$U$39*aux!S90)</f>
        <v>7.8341469943877546E-3</v>
      </c>
      <c r="AF90" s="28">
        <f>aux!U90</f>
        <v>7.8245815628535421E-3</v>
      </c>
      <c r="AG90" s="27">
        <f>('Modelo AHP'!$U$47*aux!V90)+('Modelo AHP'!$U$48*aux!W90)+('Modelo AHP'!$U$49*aux!X90)</f>
        <v>8.7382394031832959E-3</v>
      </c>
      <c r="AH90" s="28">
        <f t="shared" si="43"/>
        <v>7.8146287171027441E-3</v>
      </c>
      <c r="AI90" s="27">
        <f>('Modelo AHP'!$U$56*aux!AA90)+('Modelo AHP'!$U$57*aux!AB90)+('Modelo AHP'!$U$58*aux!AC90)+('Modelo AHP'!$U$59*aux!AD90)</f>
        <v>5.4378021238530531E-3</v>
      </c>
      <c r="AJ90" s="29">
        <f>('Modelo AHP'!$U$23*aux!AE90)+('Modelo AHP'!$U$24*aux!AF90)+('Modelo AHP'!$U$25*aux!AG90)+('Modelo AHP'!$U$26*aux!AH90)+('Modelo AHP'!$U$27*aux!AI90)</f>
        <v>7.9142030813128816E-3</v>
      </c>
    </row>
    <row r="91" spans="1:36">
      <c r="A91" s="1">
        <f t="shared" si="27"/>
        <v>72</v>
      </c>
      <c r="B91" s="16" t="s">
        <v>114</v>
      </c>
      <c r="C91" s="17" t="s">
        <v>116</v>
      </c>
      <c r="D91" s="152">
        <v>2.2066822066822069E-2</v>
      </c>
      <c r="E91" s="18">
        <v>82.23</v>
      </c>
      <c r="F91" s="152">
        <v>0.29439583825963583</v>
      </c>
      <c r="G91" s="172">
        <v>41991.117914537856</v>
      </c>
      <c r="H91" s="155">
        <v>8.8067256225726389</v>
      </c>
      <c r="I91" s="155">
        <v>9.7526242195000936</v>
      </c>
      <c r="J91" s="152">
        <v>3.8481087720784443E-2</v>
      </c>
      <c r="K91" s="174">
        <v>104109.32</v>
      </c>
      <c r="L91" s="152">
        <v>4.0347607309188287E-2</v>
      </c>
      <c r="M91" s="229">
        <v>487</v>
      </c>
      <c r="N91" s="152">
        <v>3.5999999999999997E-2</v>
      </c>
      <c r="O91" s="152">
        <v>4.1000000000000002E-2</v>
      </c>
      <c r="P91" s="23">
        <f t="shared" si="36"/>
        <v>2.1883423364534231E-3</v>
      </c>
      <c r="Q91" s="23">
        <f t="shared" si="28"/>
        <v>0.99225919779194627</v>
      </c>
      <c r="R91" s="23">
        <f t="shared" si="29"/>
        <v>7.8130645495428867E-3</v>
      </c>
      <c r="S91" s="23">
        <f t="shared" si="37"/>
        <v>6.0173408521554924E-3</v>
      </c>
      <c r="T91" s="23">
        <f t="shared" si="30"/>
        <v>0.99205881450059408</v>
      </c>
      <c r="U91" s="95">
        <f t="shared" si="31"/>
        <v>7.8114867283511366E-3</v>
      </c>
      <c r="V91" s="23">
        <f t="shared" si="32"/>
        <v>8.2901533843787855E-3</v>
      </c>
      <c r="W91" s="23">
        <f t="shared" si="33"/>
        <v>7.6244187546215363E-3</v>
      </c>
      <c r="X91" s="23">
        <f t="shared" si="34"/>
        <v>9.0174332538410229E-3</v>
      </c>
      <c r="Y91" s="23">
        <f t="shared" si="38"/>
        <v>0.9920720333404679</v>
      </c>
      <c r="Z91" s="95">
        <f t="shared" si="35"/>
        <v>7.8115908137044703E-3</v>
      </c>
      <c r="AA91" s="23">
        <f t="shared" si="39"/>
        <v>6.1930141891297051E-3</v>
      </c>
      <c r="AB91" s="23">
        <f t="shared" si="40"/>
        <v>4.9368949262506966E-3</v>
      </c>
      <c r="AC91" s="23">
        <f t="shared" si="41"/>
        <v>5.5163959546429631E-3</v>
      </c>
      <c r="AD91" s="23">
        <f t="shared" si="42"/>
        <v>6.2854514793806446E-3</v>
      </c>
      <c r="AE91" s="27">
        <f>('Modelo AHP'!$U$37*aux!P91)+('Modelo AHP'!$U$38*aux!R91)+('Modelo AHP'!$U$39*aux!S91)</f>
        <v>5.0482136671836106E-3</v>
      </c>
      <c r="AF91" s="28">
        <f>aux!U91</f>
        <v>7.8114867283511366E-3</v>
      </c>
      <c r="AG91" s="27">
        <f>('Modelo AHP'!$U$47*aux!V91)+('Modelo AHP'!$U$48*aux!W91)+('Modelo AHP'!$U$49*aux!X91)</f>
        <v>8.2766744060078831E-3</v>
      </c>
      <c r="AH91" s="28">
        <f t="shared" si="43"/>
        <v>7.8115908137044703E-3</v>
      </c>
      <c r="AI91" s="27">
        <f>('Modelo AHP'!$U$56*aux!AA91)+('Modelo AHP'!$U$57*aux!AB91)+('Modelo AHP'!$U$58*aux!AC91)+('Modelo AHP'!$U$59*aux!AD91)</f>
        <v>5.4378021238530531E-3</v>
      </c>
      <c r="AJ91" s="29">
        <f>('Modelo AHP'!$U$23*aux!AE91)+('Modelo AHP'!$U$24*aux!AF91)+('Modelo AHP'!$U$25*aux!AG91)+('Modelo AHP'!$U$26*aux!AH91)+('Modelo AHP'!$U$27*aux!AI91)</f>
        <v>7.2870911651177666E-3</v>
      </c>
    </row>
    <row r="92" spans="1:36">
      <c r="A92" s="1">
        <f t="shared" si="27"/>
        <v>66</v>
      </c>
      <c r="B92" s="16" t="s">
        <v>114</v>
      </c>
      <c r="C92" s="17" t="s">
        <v>117</v>
      </c>
      <c r="D92" s="152">
        <v>3.3435650076737558E-2</v>
      </c>
      <c r="E92" s="18">
        <v>83.47</v>
      </c>
      <c r="F92" s="152">
        <v>0.38945063137784819</v>
      </c>
      <c r="G92" s="172">
        <v>39335.165537428911</v>
      </c>
      <c r="H92" s="155">
        <v>8.484169835279868</v>
      </c>
      <c r="I92" s="155">
        <v>9.5346123612926199</v>
      </c>
      <c r="J92" s="152">
        <v>3.8481087720784443E-2</v>
      </c>
      <c r="K92" s="174">
        <v>84431.65</v>
      </c>
      <c r="L92" s="152">
        <v>4.0347607309188287E-2</v>
      </c>
      <c r="M92" s="229">
        <v>487</v>
      </c>
      <c r="N92" s="152">
        <v>3.5999999999999997E-2</v>
      </c>
      <c r="O92" s="152">
        <v>4.1000000000000002E-2</v>
      </c>
      <c r="P92" s="23">
        <f t="shared" si="36"/>
        <v>3.3157764352383817E-3</v>
      </c>
      <c r="Q92" s="23">
        <f t="shared" si="28"/>
        <v>0.99214246916811089</v>
      </c>
      <c r="R92" s="23">
        <f t="shared" si="29"/>
        <v>7.8121454265205606E-3</v>
      </c>
      <c r="S92" s="23">
        <f t="shared" si="37"/>
        <v>7.9602252801580578E-3</v>
      </c>
      <c r="T92" s="23">
        <f t="shared" si="30"/>
        <v>0.99256109716301655</v>
      </c>
      <c r="U92" s="95">
        <f t="shared" si="31"/>
        <v>7.8154417099450136E-3</v>
      </c>
      <c r="V92" s="23">
        <f t="shared" si="32"/>
        <v>7.9865176102810586E-3</v>
      </c>
      <c r="W92" s="23">
        <f t="shared" si="33"/>
        <v>7.4539811715632863E-3</v>
      </c>
      <c r="X92" s="23">
        <f t="shared" si="34"/>
        <v>9.0174332538410229E-3</v>
      </c>
      <c r="Y92" s="23">
        <f t="shared" si="38"/>
        <v>0.9935704958383238</v>
      </c>
      <c r="Z92" s="95">
        <f t="shared" si="35"/>
        <v>7.8233897310104224E-3</v>
      </c>
      <c r="AA92" s="23">
        <f t="shared" si="39"/>
        <v>6.1930141891297051E-3</v>
      </c>
      <c r="AB92" s="23">
        <f t="shared" si="40"/>
        <v>4.9368949262506966E-3</v>
      </c>
      <c r="AC92" s="23">
        <f t="shared" si="41"/>
        <v>5.5163959546429631E-3</v>
      </c>
      <c r="AD92" s="23">
        <f t="shared" si="42"/>
        <v>6.2854514793806446E-3</v>
      </c>
      <c r="AE92" s="27">
        <f>('Modelo AHP'!$U$37*aux!P92)+('Modelo AHP'!$U$38*aux!R92)+('Modelo AHP'!$U$39*aux!S92)</f>
        <v>6.5520826413184054E-3</v>
      </c>
      <c r="AF92" s="28">
        <f>aux!U92</f>
        <v>7.8154417099450136E-3</v>
      </c>
      <c r="AG92" s="27">
        <f>('Modelo AHP'!$U$47*aux!V92)+('Modelo AHP'!$U$48*aux!W92)+('Modelo AHP'!$U$49*aux!X92)</f>
        <v>8.1497222847544265E-3</v>
      </c>
      <c r="AH92" s="28">
        <f t="shared" si="43"/>
        <v>7.8233897310104224E-3</v>
      </c>
      <c r="AI92" s="27">
        <f>('Modelo AHP'!$U$56*aux!AA92)+('Modelo AHP'!$U$57*aux!AB92)+('Modelo AHP'!$U$58*aux!AC92)+('Modelo AHP'!$U$59*aux!AD92)</f>
        <v>5.4378021238530531E-3</v>
      </c>
      <c r="AJ92" s="29">
        <f>('Modelo AHP'!$U$23*aux!AE92)+('Modelo AHP'!$U$24*aux!AF92)+('Modelo AHP'!$U$25*aux!AG92)+('Modelo AHP'!$U$26*aux!AH92)+('Modelo AHP'!$U$27*aux!AI92)</f>
        <v>7.4968441158979387E-3</v>
      </c>
    </row>
    <row r="93" spans="1:36">
      <c r="A93" s="1">
        <f t="shared" si="27"/>
        <v>51</v>
      </c>
      <c r="B93" s="16" t="s">
        <v>114</v>
      </c>
      <c r="C93" s="17" t="s">
        <v>118</v>
      </c>
      <c r="D93" s="152">
        <v>5.1934197967548147E-2</v>
      </c>
      <c r="E93" s="18">
        <v>83.52</v>
      </c>
      <c r="F93" s="152">
        <v>0.45375132088763648</v>
      </c>
      <c r="G93" s="172">
        <v>34987.69578138223</v>
      </c>
      <c r="H93" s="155">
        <v>10.535712653518861</v>
      </c>
      <c r="I93" s="155">
        <v>11.766630311981119</v>
      </c>
      <c r="J93" s="152">
        <v>3.8481087720784443E-2</v>
      </c>
      <c r="K93" s="174">
        <v>89878.78</v>
      </c>
      <c r="L93" s="152">
        <v>4.0347607309188287E-2</v>
      </c>
      <c r="M93" s="229">
        <v>487</v>
      </c>
      <c r="N93" s="152">
        <v>3.5999999999999997E-2</v>
      </c>
      <c r="O93" s="152">
        <v>4.1000000000000002E-2</v>
      </c>
      <c r="P93" s="23">
        <f t="shared" si="36"/>
        <v>5.1502569684927033E-3</v>
      </c>
      <c r="Q93" s="23">
        <f t="shared" si="28"/>
        <v>0.99213776236876272</v>
      </c>
      <c r="R93" s="23">
        <f t="shared" si="29"/>
        <v>7.8121083651083705E-3</v>
      </c>
      <c r="S93" s="23">
        <f t="shared" si="37"/>
        <v>9.2745073301229771E-3</v>
      </c>
      <c r="T93" s="23">
        <f t="shared" si="30"/>
        <v>0.99338327255391912</v>
      </c>
      <c r="U93" s="95">
        <f t="shared" si="31"/>
        <v>7.8219155319206243E-3</v>
      </c>
      <c r="V93" s="23">
        <f t="shared" si="32"/>
        <v>9.9177239821736443E-3</v>
      </c>
      <c r="W93" s="23">
        <f t="shared" si="33"/>
        <v>9.1989309554229605E-3</v>
      </c>
      <c r="X93" s="23">
        <f t="shared" si="34"/>
        <v>9.0174332538410229E-3</v>
      </c>
      <c r="Y93" s="23">
        <f t="shared" si="38"/>
        <v>0.99315569469439025</v>
      </c>
      <c r="Z93" s="95">
        <f t="shared" si="35"/>
        <v>7.820123580270788E-3</v>
      </c>
      <c r="AA93" s="23">
        <f t="shared" si="39"/>
        <v>6.1930141891297051E-3</v>
      </c>
      <c r="AB93" s="23">
        <f t="shared" si="40"/>
        <v>4.9368949262506966E-3</v>
      </c>
      <c r="AC93" s="23">
        <f t="shared" si="41"/>
        <v>5.5163959546429631E-3</v>
      </c>
      <c r="AD93" s="23">
        <f t="shared" si="42"/>
        <v>6.2854514793806446E-3</v>
      </c>
      <c r="AE93" s="27">
        <f>('Modelo AHP'!$U$37*aux!P93)+('Modelo AHP'!$U$38*aux!R93)+('Modelo AHP'!$U$39*aux!S93)</f>
        <v>7.8909923251324343E-3</v>
      </c>
      <c r="AF93" s="28">
        <f>aux!U93</f>
        <v>7.8219155319206243E-3</v>
      </c>
      <c r="AG93" s="27">
        <f>('Modelo AHP'!$U$47*aux!V93)+('Modelo AHP'!$U$48*aux!W93)+('Modelo AHP'!$U$49*aux!X93)</f>
        <v>9.2502436968433018E-3</v>
      </c>
      <c r="AH93" s="28">
        <f t="shared" si="43"/>
        <v>7.820123580270788E-3</v>
      </c>
      <c r="AI93" s="27">
        <f>('Modelo AHP'!$U$56*aux!AA93)+('Modelo AHP'!$U$57*aux!AB93)+('Modelo AHP'!$U$58*aux!AC93)+('Modelo AHP'!$U$59*aux!AD93)</f>
        <v>5.4378021238530531E-3</v>
      </c>
      <c r="AJ93" s="29">
        <f>('Modelo AHP'!$U$23*aux!AE93)+('Modelo AHP'!$U$24*aux!AF93)+('Modelo AHP'!$U$25*aux!AG93)+('Modelo AHP'!$U$26*aux!AH93)+('Modelo AHP'!$U$27*aux!AI93)</f>
        <v>8.0982075835514984E-3</v>
      </c>
    </row>
    <row r="94" spans="1:36">
      <c r="A94" s="1">
        <f t="shared" si="27"/>
        <v>44</v>
      </c>
      <c r="B94" s="16" t="s">
        <v>114</v>
      </c>
      <c r="C94" s="17" t="s">
        <v>119</v>
      </c>
      <c r="D94" s="152">
        <v>7.7710590911812247E-2</v>
      </c>
      <c r="E94" s="18">
        <v>81.81</v>
      </c>
      <c r="F94" s="152">
        <v>0.54404494382022472</v>
      </c>
      <c r="G94" s="172">
        <v>27349.154798578202</v>
      </c>
      <c r="H94" s="155">
        <v>10.947627465865031</v>
      </c>
      <c r="I94" s="155">
        <v>12.8560102937429</v>
      </c>
      <c r="J94" s="152">
        <v>3.8481087720784443E-2</v>
      </c>
      <c r="K94" s="174">
        <v>72059.14</v>
      </c>
      <c r="L94" s="152">
        <v>4.0347607309188287E-2</v>
      </c>
      <c r="M94" s="229">
        <v>487</v>
      </c>
      <c r="N94" s="152">
        <v>3.5999999999999997E-2</v>
      </c>
      <c r="O94" s="152">
        <v>4.1000000000000002E-2</v>
      </c>
      <c r="P94" s="23">
        <f t="shared" si="36"/>
        <v>7.7064733457390859E-3</v>
      </c>
      <c r="Q94" s="23">
        <f t="shared" si="28"/>
        <v>0.99229873490647114</v>
      </c>
      <c r="R94" s="23">
        <f t="shared" si="29"/>
        <v>7.8133758654052865E-3</v>
      </c>
      <c r="S94" s="23">
        <f t="shared" si="37"/>
        <v>1.1120075219850452E-2</v>
      </c>
      <c r="T94" s="23">
        <f t="shared" si="30"/>
        <v>0.99482784164142757</v>
      </c>
      <c r="U94" s="95">
        <f t="shared" si="31"/>
        <v>7.8332900916647866E-3</v>
      </c>
      <c r="V94" s="23">
        <f t="shared" si="32"/>
        <v>1.0305477288225865E-2</v>
      </c>
      <c r="W94" s="23">
        <f t="shared" si="33"/>
        <v>1.0050587799459502E-2</v>
      </c>
      <c r="X94" s="23">
        <f t="shared" si="34"/>
        <v>9.0174332538410229E-3</v>
      </c>
      <c r="Y94" s="23">
        <f t="shared" si="38"/>
        <v>0.99451266745921929</v>
      </c>
      <c r="Z94" s="95">
        <f t="shared" si="35"/>
        <v>7.830808405190702E-3</v>
      </c>
      <c r="AA94" s="23">
        <f t="shared" si="39"/>
        <v>6.1930141891297051E-3</v>
      </c>
      <c r="AB94" s="23">
        <f t="shared" si="40"/>
        <v>4.9368949262506966E-3</v>
      </c>
      <c r="AC94" s="23">
        <f t="shared" si="41"/>
        <v>5.5163959546429631E-3</v>
      </c>
      <c r="AD94" s="23">
        <f t="shared" si="42"/>
        <v>6.2854514793806446E-3</v>
      </c>
      <c r="AE94" s="27">
        <f>('Modelo AHP'!$U$37*aux!P94)+('Modelo AHP'!$U$38*aux!R94)+('Modelo AHP'!$U$39*aux!S94)</f>
        <v>9.7653247221725255E-3</v>
      </c>
      <c r="AF94" s="28">
        <f>aux!U94</f>
        <v>7.8332900916647866E-3</v>
      </c>
      <c r="AG94" s="27">
        <f>('Modelo AHP'!$U$47*aux!V94)+('Modelo AHP'!$U$48*aux!W94)+('Modelo AHP'!$U$49*aux!X94)</f>
        <v>9.6935009473749015E-3</v>
      </c>
      <c r="AH94" s="28">
        <f t="shared" si="43"/>
        <v>7.830808405190702E-3</v>
      </c>
      <c r="AI94" s="27">
        <f>('Modelo AHP'!$U$56*aux!AA94)+('Modelo AHP'!$U$57*aux!AB94)+('Modelo AHP'!$U$58*aux!AC94)+('Modelo AHP'!$U$59*aux!AD94)</f>
        <v>5.4378021238530531E-3</v>
      </c>
      <c r="AJ94" s="29">
        <f>('Modelo AHP'!$U$23*aux!AE94)+('Modelo AHP'!$U$24*aux!AF94)+('Modelo AHP'!$U$25*aux!AG94)+('Modelo AHP'!$U$26*aux!AH94)+('Modelo AHP'!$U$27*aux!AI94)</f>
        <v>8.5669504831124271E-3</v>
      </c>
    </row>
    <row r="95" spans="1:36">
      <c r="A95" s="1">
        <f t="shared" si="27"/>
        <v>50</v>
      </c>
      <c r="B95" s="16" t="s">
        <v>114</v>
      </c>
      <c r="C95" s="17" t="s">
        <v>120</v>
      </c>
      <c r="D95" s="152">
        <v>6.1966958907377585E-2</v>
      </c>
      <c r="E95" s="18">
        <v>84.3</v>
      </c>
      <c r="F95" s="152">
        <v>0.49401922653555441</v>
      </c>
      <c r="G95" s="172">
        <v>28287.018390596746</v>
      </c>
      <c r="H95" s="155">
        <v>9.5988742746923048</v>
      </c>
      <c r="I95" s="155">
        <v>11.4485749809028</v>
      </c>
      <c r="J95" s="152">
        <v>3.8481087720784443E-2</v>
      </c>
      <c r="K95" s="174">
        <v>74716.87</v>
      </c>
      <c r="L95" s="152">
        <v>4.0347607309188287E-2</v>
      </c>
      <c r="M95" s="229">
        <v>487</v>
      </c>
      <c r="N95" s="152">
        <v>3.5999999999999997E-2</v>
      </c>
      <c r="O95" s="152">
        <v>4.1000000000000002E-2</v>
      </c>
      <c r="P95" s="23">
        <f t="shared" si="36"/>
        <v>6.1451947737489925E-3</v>
      </c>
      <c r="Q95" s="23">
        <f t="shared" si="28"/>
        <v>0.99206433629893076</v>
      </c>
      <c r="R95" s="23">
        <f t="shared" si="29"/>
        <v>7.8115302070781972E-3</v>
      </c>
      <c r="S95" s="23">
        <f t="shared" si="37"/>
        <v>1.0097568264402433E-2</v>
      </c>
      <c r="T95" s="23">
        <f t="shared" si="30"/>
        <v>0.99465047678125607</v>
      </c>
      <c r="U95" s="95">
        <f t="shared" si="31"/>
        <v>7.831893517962648E-3</v>
      </c>
      <c r="V95" s="23">
        <f t="shared" si="32"/>
        <v>9.0358373208090162E-3</v>
      </c>
      <c r="W95" s="23">
        <f t="shared" si="33"/>
        <v>8.9502812610738024E-3</v>
      </c>
      <c r="X95" s="23">
        <f t="shared" si="34"/>
        <v>9.0174332538410229E-3</v>
      </c>
      <c r="Y95" s="23">
        <f t="shared" si="38"/>
        <v>0.99431028024902479</v>
      </c>
      <c r="Z95" s="95">
        <f t="shared" si="35"/>
        <v>7.8292148051104307E-3</v>
      </c>
      <c r="AA95" s="23">
        <f t="shared" si="39"/>
        <v>6.1930141891297051E-3</v>
      </c>
      <c r="AB95" s="23">
        <f t="shared" si="40"/>
        <v>4.9368949262506966E-3</v>
      </c>
      <c r="AC95" s="23">
        <f t="shared" si="41"/>
        <v>5.5163959546429631E-3</v>
      </c>
      <c r="AD95" s="23">
        <f t="shared" si="42"/>
        <v>6.2854514793806446E-3</v>
      </c>
      <c r="AE95" s="27">
        <f>('Modelo AHP'!$U$37*aux!P95)+('Modelo AHP'!$U$38*aux!R95)+('Modelo AHP'!$U$39*aux!S95)</f>
        <v>8.6832524114739771E-3</v>
      </c>
      <c r="AF95" s="28">
        <f>aux!U95</f>
        <v>7.831893517962648E-3</v>
      </c>
      <c r="AG95" s="27">
        <f>('Modelo AHP'!$U$47*aux!V95)+('Modelo AHP'!$U$48*aux!W95)+('Modelo AHP'!$U$49*aux!X95)</f>
        <v>8.9907700709886667E-3</v>
      </c>
      <c r="AH95" s="28">
        <f t="shared" si="43"/>
        <v>7.8292148051104307E-3</v>
      </c>
      <c r="AI95" s="27">
        <f>('Modelo AHP'!$U$56*aux!AA95)+('Modelo AHP'!$U$57*aux!AB95)+('Modelo AHP'!$U$58*aux!AC95)+('Modelo AHP'!$U$59*aux!AD95)</f>
        <v>5.4378021238530531E-3</v>
      </c>
      <c r="AJ95" s="29">
        <f>('Modelo AHP'!$U$23*aux!AE95)+('Modelo AHP'!$U$24*aux!AF95)+('Modelo AHP'!$U$25*aux!AG95)+('Modelo AHP'!$U$26*aux!AH95)+('Modelo AHP'!$U$27*aux!AI95)</f>
        <v>8.1456573632898675E-3</v>
      </c>
    </row>
    <row r="96" spans="1:36">
      <c r="A96" s="1">
        <f t="shared" si="27"/>
        <v>47</v>
      </c>
      <c r="B96" s="16" t="s">
        <v>121</v>
      </c>
      <c r="C96" s="17" t="s">
        <v>122</v>
      </c>
      <c r="D96" s="152">
        <v>0.10573711579926437</v>
      </c>
      <c r="E96" s="18">
        <v>83.91</v>
      </c>
      <c r="F96" s="152">
        <v>0.50746386333771354</v>
      </c>
      <c r="G96" s="172">
        <v>27436.287088620556</v>
      </c>
      <c r="H96" s="155">
        <v>9.1414416731423369</v>
      </c>
      <c r="I96" s="155">
        <v>11.502874127983858</v>
      </c>
      <c r="J96" s="152">
        <v>3.1158841951488166E-2</v>
      </c>
      <c r="K96" s="174">
        <v>69785.62</v>
      </c>
      <c r="L96" s="152">
        <v>6.8823102288861862E-2</v>
      </c>
      <c r="M96" s="229">
        <v>558</v>
      </c>
      <c r="N96" s="152">
        <v>7.0000000000000007E-2</v>
      </c>
      <c r="O96" s="152">
        <v>7.2999999999999995E-2</v>
      </c>
      <c r="P96" s="23">
        <f t="shared" si="36"/>
        <v>1.0485832818940728E-2</v>
      </c>
      <c r="Q96" s="23">
        <f t="shared" si="28"/>
        <v>0.99210104933384669</v>
      </c>
      <c r="R96" s="23">
        <f t="shared" si="29"/>
        <v>7.8118192860932838E-3</v>
      </c>
      <c r="S96" s="23">
        <f t="shared" si="37"/>
        <v>1.0372371613356968E-2</v>
      </c>
      <c r="T96" s="23">
        <f t="shared" si="30"/>
        <v>0.99481136354528299</v>
      </c>
      <c r="U96" s="95">
        <f t="shared" si="31"/>
        <v>7.8331603428762452E-3</v>
      </c>
      <c r="V96" s="23">
        <f t="shared" si="32"/>
        <v>8.6052361425294471E-3</v>
      </c>
      <c r="W96" s="23">
        <f t="shared" si="33"/>
        <v>8.9927313161612312E-3</v>
      </c>
      <c r="X96" s="23">
        <f t="shared" si="34"/>
        <v>7.3015809636993922E-3</v>
      </c>
      <c r="Y96" s="23">
        <f t="shared" si="38"/>
        <v>0.99468579692313064</v>
      </c>
      <c r="Z96" s="95">
        <f t="shared" si="35"/>
        <v>7.8321716293159888E-3</v>
      </c>
      <c r="AA96" s="23">
        <f>L96/$AA$1</f>
        <v>1.0563760218757351E-2</v>
      </c>
      <c r="AB96" s="23">
        <f>M96/AB$1</f>
        <v>5.6566475746363219E-3</v>
      </c>
      <c r="AC96" s="23">
        <f>N96/AC$1</f>
        <v>1.072632546736132E-2</v>
      </c>
      <c r="AD96" s="23">
        <f t="shared" si="42"/>
        <v>1.1191169707189927E-2</v>
      </c>
      <c r="AE96" s="27">
        <f>('Modelo AHP'!$U$37*aux!P96)+('Modelo AHP'!$U$38*aux!R96)+('Modelo AHP'!$U$39*aux!S96)</f>
        <v>1.0150354742305728E-2</v>
      </c>
      <c r="AF96" s="28">
        <f>aux!U96</f>
        <v>7.8331603428762452E-3</v>
      </c>
      <c r="AG96" s="27">
        <f>('Modelo AHP'!$U$47*aux!V96)+('Modelo AHP'!$U$48*aux!W96)+('Modelo AHP'!$U$49*aux!X96)</f>
        <v>8.2720645586687475E-3</v>
      </c>
      <c r="AH96" s="28">
        <f t="shared" si="43"/>
        <v>7.8321716293159888E-3</v>
      </c>
      <c r="AI96" s="27">
        <f>('Modelo AHP'!$U$56*aux!AA96)+('Modelo AHP'!$U$57*aux!AB96)+('Modelo AHP'!$U$58*aux!AC96)+('Modelo AHP'!$U$59*aux!AD96)</f>
        <v>8.2545320355830246E-3</v>
      </c>
      <c r="AJ96" s="29">
        <f>('Modelo AHP'!$U$23*aux!AE96)+('Modelo AHP'!$U$24*aux!AF96)+('Modelo AHP'!$U$25*aux!AG96)+('Modelo AHP'!$U$26*aux!AH96)+('Modelo AHP'!$U$27*aux!AI96)</f>
        <v>8.4092240421005798E-3</v>
      </c>
    </row>
    <row r="97" spans="1:36">
      <c r="A97" s="1">
        <f t="shared" si="27"/>
        <v>46</v>
      </c>
      <c r="B97" s="16" t="s">
        <v>121</v>
      </c>
      <c r="C97" s="17" t="s">
        <v>123</v>
      </c>
      <c r="D97" s="152">
        <v>0.11194239841099066</v>
      </c>
      <c r="E97" s="18">
        <v>82.85</v>
      </c>
      <c r="F97" s="152">
        <v>0.51725731571539613</v>
      </c>
      <c r="G97" s="172">
        <v>29206.089427143899</v>
      </c>
      <c r="H97" s="155">
        <v>9.3137740488460636</v>
      </c>
      <c r="I97" s="155">
        <v>11.012142751041303</v>
      </c>
      <c r="J97" s="152">
        <v>3.1158841951488166E-2</v>
      </c>
      <c r="K97" s="174">
        <v>70934.97</v>
      </c>
      <c r="L97" s="152">
        <v>6.8823102288861862E-2</v>
      </c>
      <c r="M97" s="229">
        <v>558</v>
      </c>
      <c r="N97" s="152">
        <v>7.0000000000000007E-2</v>
      </c>
      <c r="O97" s="152">
        <v>7.2999999999999995E-2</v>
      </c>
      <c r="P97" s="23">
        <f t="shared" si="36"/>
        <v>1.1101203831938366E-2</v>
      </c>
      <c r="Q97" s="23">
        <f t="shared" si="28"/>
        <v>0.99220083348002863</v>
      </c>
      <c r="R97" s="23">
        <f t="shared" si="29"/>
        <v>7.8126049880317249E-3</v>
      </c>
      <c r="S97" s="23">
        <f t="shared" si="37"/>
        <v>1.0572546117943192E-2</v>
      </c>
      <c r="T97" s="23">
        <f t="shared" si="30"/>
        <v>0.99447666589098138</v>
      </c>
      <c r="U97" s="95">
        <f t="shared" si="31"/>
        <v>7.8305249282754463E-3</v>
      </c>
      <c r="V97" s="23">
        <f t="shared" si="32"/>
        <v>8.7674600937351545E-3</v>
      </c>
      <c r="W97" s="23">
        <f t="shared" si="33"/>
        <v>8.609086726804353E-3</v>
      </c>
      <c r="X97" s="23">
        <f t="shared" si="34"/>
        <v>7.3015809636993922E-3</v>
      </c>
      <c r="Y97" s="23">
        <f t="shared" si="38"/>
        <v>0.99459827345760288</v>
      </c>
      <c r="Z97" s="95">
        <f t="shared" si="35"/>
        <v>7.8314824681701006E-3</v>
      </c>
      <c r="AA97" s="23">
        <f>L97/$AA$1</f>
        <v>1.0563760218757351E-2</v>
      </c>
      <c r="AB97" s="23">
        <f t="shared" si="40"/>
        <v>5.6566475746363219E-3</v>
      </c>
      <c r="AC97" s="23">
        <f>N97/AC$1</f>
        <v>1.072632546736132E-2</v>
      </c>
      <c r="AD97" s="23">
        <f>O97/AD$1</f>
        <v>1.1191169707189927E-2</v>
      </c>
      <c r="AE97" s="27">
        <f>('Modelo AHP'!$U$37*aux!P97)+('Modelo AHP'!$U$38*aux!R97)+('Modelo AHP'!$U$39*aux!S97)</f>
        <v>1.0455149319150597E-2</v>
      </c>
      <c r="AF97" s="28">
        <f>aux!U97</f>
        <v>7.8305249282754463E-3</v>
      </c>
      <c r="AG97" s="27">
        <f>('Modelo AHP'!$U$47*aux!V97)+('Modelo AHP'!$U$48*aux!W97)+('Modelo AHP'!$U$49*aux!X97)</f>
        <v>8.1293936503861949E-3</v>
      </c>
      <c r="AH97" s="28">
        <f t="shared" si="43"/>
        <v>7.8314824681701006E-3</v>
      </c>
      <c r="AI97" s="27">
        <f>('Modelo AHP'!$U$56*aux!AA97)+('Modelo AHP'!$U$57*aux!AB97)+('Modelo AHP'!$U$58*aux!AC97)+('Modelo AHP'!$U$59*aux!AD97)</f>
        <v>8.2545320355830246E-3</v>
      </c>
      <c r="AJ97" s="29">
        <f>('Modelo AHP'!$U$23*aux!AE97)+('Modelo AHP'!$U$24*aux!AF97)+('Modelo AHP'!$U$25*aux!AG97)+('Modelo AHP'!$U$26*aux!AH97)+('Modelo AHP'!$U$27*aux!AI97)</f>
        <v>8.4104333239094359E-3</v>
      </c>
    </row>
    <row r="98" spans="1:36">
      <c r="A98" s="1">
        <f t="shared" si="27"/>
        <v>45</v>
      </c>
      <c r="B98" s="16" t="s">
        <v>121</v>
      </c>
      <c r="C98" s="17" t="s">
        <v>124</v>
      </c>
      <c r="D98" s="152">
        <v>0.1273674634025308</v>
      </c>
      <c r="E98" s="18">
        <v>83.58</v>
      </c>
      <c r="F98" s="152">
        <v>0.45231495739657118</v>
      </c>
      <c r="G98" s="172">
        <v>29504.010878010107</v>
      </c>
      <c r="H98" s="155">
        <v>9.4241063701140071</v>
      </c>
      <c r="I98" s="155">
        <v>11.825059593350797</v>
      </c>
      <c r="J98" s="152">
        <v>3.1158841951488166E-2</v>
      </c>
      <c r="K98" s="174">
        <v>78983.09</v>
      </c>
      <c r="L98" s="152">
        <v>6.8823102288861862E-2</v>
      </c>
      <c r="M98" s="229">
        <v>558</v>
      </c>
      <c r="N98" s="152">
        <v>7.0000000000000007E-2</v>
      </c>
      <c r="O98" s="152">
        <v>7.2999999999999995E-2</v>
      </c>
      <c r="P98" s="23">
        <f t="shared" si="36"/>
        <v>1.2630890465623816E-2</v>
      </c>
      <c r="Q98" s="23">
        <f t="shared" si="28"/>
        <v>0.99213211420954484</v>
      </c>
      <c r="R98" s="23">
        <f t="shared" si="29"/>
        <v>7.8120638914137416E-3</v>
      </c>
      <c r="S98" s="23">
        <f t="shared" si="37"/>
        <v>9.2451485974573699E-3</v>
      </c>
      <c r="T98" s="23">
        <f t="shared" si="30"/>
        <v>0.99442032422581317</v>
      </c>
      <c r="U98" s="95">
        <f t="shared" si="31"/>
        <v>7.8300812931166412E-3</v>
      </c>
      <c r="V98" s="23">
        <f t="shared" si="32"/>
        <v>8.8713207004765988E-3</v>
      </c>
      <c r="W98" s="23">
        <f t="shared" si="33"/>
        <v>9.2446098720578591E-3</v>
      </c>
      <c r="X98" s="23">
        <f t="shared" si="34"/>
        <v>7.3015809636993922E-3</v>
      </c>
      <c r="Y98" s="23">
        <f t="shared" si="38"/>
        <v>0.99398540587733331</v>
      </c>
      <c r="Z98" s="95">
        <f t="shared" si="35"/>
        <v>7.8266567391915998E-3</v>
      </c>
      <c r="AA98" s="23">
        <f t="shared" si="39"/>
        <v>1.0563760218757351E-2</v>
      </c>
      <c r="AB98" s="23">
        <f t="shared" si="40"/>
        <v>5.6566475746363219E-3</v>
      </c>
      <c r="AC98" s="23">
        <f t="shared" si="41"/>
        <v>1.072632546736132E-2</v>
      </c>
      <c r="AD98" s="23">
        <f t="shared" si="42"/>
        <v>1.1191169707189927E-2</v>
      </c>
      <c r="AE98" s="27">
        <f>('Modelo AHP'!$U$37*aux!P98)+('Modelo AHP'!$U$38*aux!R98)+('Modelo AHP'!$U$39*aux!S98)</f>
        <v>1.011756268730294E-2</v>
      </c>
      <c r="AF98" s="28">
        <f>aux!U98</f>
        <v>7.8300812931166412E-3</v>
      </c>
      <c r="AG98" s="27">
        <f>('Modelo AHP'!$U$47*aux!V98)+('Modelo AHP'!$U$48*aux!W98)+('Modelo AHP'!$U$49*aux!X98)</f>
        <v>8.4287763173172599E-3</v>
      </c>
      <c r="AH98" s="28">
        <f t="shared" si="43"/>
        <v>7.8266567391915998E-3</v>
      </c>
      <c r="AI98" s="27">
        <f>('Modelo AHP'!$U$56*aux!AA98)+('Modelo AHP'!$U$57*aux!AB98)+('Modelo AHP'!$U$58*aux!AC98)+('Modelo AHP'!$U$59*aux!AD98)</f>
        <v>8.2545320355830246E-3</v>
      </c>
      <c r="AJ98" s="29">
        <f>('Modelo AHP'!$U$23*aux!AE98)+('Modelo AHP'!$U$24*aux!AF98)+('Modelo AHP'!$U$25*aux!AG98)+('Modelo AHP'!$U$26*aux!AH98)+('Modelo AHP'!$U$27*aux!AI98)</f>
        <v>8.4558961675130755E-3</v>
      </c>
    </row>
    <row r="99" spans="1:36">
      <c r="A99" s="1">
        <f t="shared" si="27"/>
        <v>58</v>
      </c>
      <c r="B99" s="16" t="s">
        <v>121</v>
      </c>
      <c r="C99" s="17" t="s">
        <v>125</v>
      </c>
      <c r="D99" s="152">
        <v>7.8462887200467554E-2</v>
      </c>
      <c r="E99" s="18">
        <v>83.74</v>
      </c>
      <c r="F99" s="152">
        <v>0.37021974019667353</v>
      </c>
      <c r="G99" s="172">
        <v>33376.641885180543</v>
      </c>
      <c r="H99" s="155">
        <v>8.2953806847582978</v>
      </c>
      <c r="I99" s="155">
        <v>10.038628572719421</v>
      </c>
      <c r="J99" s="152">
        <v>3.1158841951488166E-2</v>
      </c>
      <c r="K99" s="174">
        <v>85541.22</v>
      </c>
      <c r="L99" s="152">
        <v>6.8823102288861862E-2</v>
      </c>
      <c r="M99" s="229">
        <v>558</v>
      </c>
      <c r="N99" s="152">
        <v>7.0000000000000007E-2</v>
      </c>
      <c r="O99" s="152">
        <v>7.2999999999999995E-2</v>
      </c>
      <c r="P99" s="23">
        <f t="shared" si="36"/>
        <v>7.7810777365768767E-3</v>
      </c>
      <c r="Q99" s="23">
        <f t="shared" si="28"/>
        <v>0.99211705245163062</v>
      </c>
      <c r="R99" s="23">
        <f t="shared" si="29"/>
        <v>7.8119452948947317E-3</v>
      </c>
      <c r="S99" s="23">
        <f t="shared" si="37"/>
        <v>7.5671530553197992E-3</v>
      </c>
      <c r="T99" s="23">
        <f t="shared" si="30"/>
        <v>0.99368794836334429</v>
      </c>
      <c r="U99" s="95">
        <f t="shared" si="31"/>
        <v>7.8243145540420819E-3</v>
      </c>
      <c r="V99" s="23">
        <f t="shared" si="32"/>
        <v>7.8088021820725446E-3</v>
      </c>
      <c r="W99" s="23">
        <f t="shared" si="33"/>
        <v>7.8480115954313728E-3</v>
      </c>
      <c r="X99" s="23">
        <f t="shared" si="34"/>
        <v>7.3015809636993922E-3</v>
      </c>
      <c r="Y99" s="23">
        <f t="shared" si="38"/>
        <v>0.99348600163582179</v>
      </c>
      <c r="Z99" s="95">
        <f t="shared" si="35"/>
        <v>7.8227244223293049E-3</v>
      </c>
      <c r="AA99" s="23">
        <f t="shared" si="39"/>
        <v>1.0563760218757351E-2</v>
      </c>
      <c r="AB99" s="23">
        <f>M99/AB$1</f>
        <v>5.6566475746363219E-3</v>
      </c>
      <c r="AC99" s="23">
        <f t="shared" si="41"/>
        <v>1.072632546736132E-2</v>
      </c>
      <c r="AD99" s="23">
        <f t="shared" si="42"/>
        <v>1.1191169707189927E-2</v>
      </c>
      <c r="AE99" s="27">
        <f>('Modelo AHP'!$U$37*aux!P99)+('Modelo AHP'!$U$38*aux!R99)+('Modelo AHP'!$U$39*aux!S99)</f>
        <v>7.6558096836544156E-3</v>
      </c>
      <c r="AF99" s="28">
        <f>aux!U99</f>
        <v>7.8243145540420819E-3</v>
      </c>
      <c r="AG99" s="27">
        <f>('Modelo AHP'!$U$47*aux!V99)+('Modelo AHP'!$U$48*aux!W99)+('Modelo AHP'!$U$49*aux!X99)</f>
        <v>7.6297059810197833E-3</v>
      </c>
      <c r="AH99" s="28">
        <f t="shared" si="43"/>
        <v>7.8227244223293049E-3</v>
      </c>
      <c r="AI99" s="27">
        <f>('Modelo AHP'!$U$56*aux!AA99)+('Modelo AHP'!$U$57*aux!AB99)+('Modelo AHP'!$U$58*aux!AC99)+('Modelo AHP'!$U$59*aux!AD99)</f>
        <v>8.2545320355830246E-3</v>
      </c>
      <c r="AJ99" s="29">
        <f>('Modelo AHP'!$U$23*aux!AE99)+('Modelo AHP'!$U$24*aux!AF99)+('Modelo AHP'!$U$25*aux!AG99)+('Modelo AHP'!$U$26*aux!AH99)+('Modelo AHP'!$U$27*aux!AI99)</f>
        <v>7.7698477785547249E-3</v>
      </c>
    </row>
    <row r="100" spans="1:36">
      <c r="A100" s="1">
        <f t="shared" si="27"/>
        <v>65</v>
      </c>
      <c r="B100" s="16" t="s">
        <v>121</v>
      </c>
      <c r="C100" s="17" t="s">
        <v>126</v>
      </c>
      <c r="D100" s="152">
        <v>4.6569439840901561E-2</v>
      </c>
      <c r="E100" s="18">
        <v>84.16</v>
      </c>
      <c r="F100" s="152">
        <v>0.35197277021394829</v>
      </c>
      <c r="G100" s="172">
        <v>41228.16978973239</v>
      </c>
      <c r="H100" s="155">
        <v>7.9975807399975594</v>
      </c>
      <c r="I100" s="155">
        <v>10.055774973698702</v>
      </c>
      <c r="J100" s="152">
        <v>3.1158841951488166E-2</v>
      </c>
      <c r="K100" s="174">
        <v>95161.36</v>
      </c>
      <c r="L100" s="152">
        <v>6.8823102288861862E-2</v>
      </c>
      <c r="M100" s="229">
        <v>558</v>
      </c>
      <c r="N100" s="152">
        <v>7.0000000000000007E-2</v>
      </c>
      <c r="O100" s="152">
        <v>7.2999999999999995E-2</v>
      </c>
      <c r="P100" s="23">
        <f t="shared" si="36"/>
        <v>4.6182398389838508E-3</v>
      </c>
      <c r="Q100" s="23">
        <f t="shared" si="28"/>
        <v>0.99207751533710564</v>
      </c>
      <c r="R100" s="23">
        <f t="shared" si="29"/>
        <v>7.8116339790323302E-3</v>
      </c>
      <c r="S100" s="23">
        <f t="shared" si="37"/>
        <v>7.1941918118654212E-3</v>
      </c>
      <c r="T100" s="23">
        <f t="shared" si="30"/>
        <v>0.99220310007541102</v>
      </c>
      <c r="U100" s="95">
        <f t="shared" si="31"/>
        <v>7.8126228352394592E-3</v>
      </c>
      <c r="V100" s="23">
        <f t="shared" si="32"/>
        <v>7.5284701579206598E-3</v>
      </c>
      <c r="W100" s="23">
        <f t="shared" si="33"/>
        <v>7.8614163302246302E-3</v>
      </c>
      <c r="X100" s="23">
        <f t="shared" si="34"/>
        <v>7.3015809636993922E-3</v>
      </c>
      <c r="Y100" s="23">
        <f t="shared" si="38"/>
        <v>0.99275342409924749</v>
      </c>
      <c r="Z100" s="95">
        <f t="shared" si="35"/>
        <v>7.8169560952696636E-3</v>
      </c>
      <c r="AA100" s="23">
        <f t="shared" si="39"/>
        <v>1.0563760218757351E-2</v>
      </c>
      <c r="AB100" s="23">
        <f t="shared" si="40"/>
        <v>5.6566475746363219E-3</v>
      </c>
      <c r="AC100" s="23">
        <f t="shared" si="41"/>
        <v>1.072632546736132E-2</v>
      </c>
      <c r="AD100" s="23">
        <f t="shared" si="42"/>
        <v>1.1191169707189927E-2</v>
      </c>
      <c r="AE100" s="27">
        <f>('Modelo AHP'!$U$37*aux!P100)+('Modelo AHP'!$U$38*aux!R100)+('Modelo AHP'!$U$39*aux!S100)</f>
        <v>6.4831504367176412E-3</v>
      </c>
      <c r="AF100" s="28">
        <f>aux!U100</f>
        <v>7.8126228352394592E-3</v>
      </c>
      <c r="AG100" s="27">
        <f>('Modelo AHP'!$U$47*aux!V100)+('Modelo AHP'!$U$48*aux!W100)+('Modelo AHP'!$U$49*aux!X100)</f>
        <v>7.5882178874780125E-3</v>
      </c>
      <c r="AH100" s="28">
        <f t="shared" si="43"/>
        <v>7.8169560952696636E-3</v>
      </c>
      <c r="AI100" s="27">
        <f>('Modelo AHP'!$U$56*aux!AA100)+('Modelo AHP'!$U$57*aux!AB100)+('Modelo AHP'!$U$58*aux!AC100)+('Modelo AHP'!$U$59*aux!AD100)</f>
        <v>8.2545320355830246E-3</v>
      </c>
      <c r="AJ100" s="29">
        <f>('Modelo AHP'!$U$23*aux!AE100)+('Modelo AHP'!$U$24*aux!AF100)+('Modelo AHP'!$U$25*aux!AG100)+('Modelo AHP'!$U$26*aux!AH100)+('Modelo AHP'!$U$27*aux!AI100)</f>
        <v>7.5557655824939462E-3</v>
      </c>
    </row>
    <row r="101" spans="1:36">
      <c r="A101" s="1">
        <f t="shared" ref="A101:A132" si="44">_xlfn.RANK.EQ(AJ101,AJ$5:AJ$132)</f>
        <v>80</v>
      </c>
      <c r="B101" s="16" t="s">
        <v>121</v>
      </c>
      <c r="C101" s="17" t="s">
        <v>127</v>
      </c>
      <c r="D101" s="152">
        <v>4.4634915500929892E-2</v>
      </c>
      <c r="E101" s="18">
        <v>83.87</v>
      </c>
      <c r="F101" s="152">
        <v>0.20214960373466506</v>
      </c>
      <c r="G101" s="172">
        <v>55567.370907734919</v>
      </c>
      <c r="H101" s="155">
        <v>6.2535807357078133</v>
      </c>
      <c r="I101" s="155">
        <v>8.6192545350712351</v>
      </c>
      <c r="J101" s="152">
        <v>3.1158841951488166E-2</v>
      </c>
      <c r="K101" s="174">
        <v>102225.64</v>
      </c>
      <c r="L101" s="152">
        <v>6.8823102288861862E-2</v>
      </c>
      <c r="M101" s="229">
        <v>558</v>
      </c>
      <c r="N101" s="152">
        <v>7.0000000000000007E-2</v>
      </c>
      <c r="O101" s="152">
        <v>7.2999999999999995E-2</v>
      </c>
      <c r="P101" s="23">
        <f t="shared" si="36"/>
        <v>4.4263951999488254E-3</v>
      </c>
      <c r="Q101" s="23">
        <f t="shared" ref="Q101:Q132" si="45">1-(E101/Q$1)</f>
        <v>0.99210481477332524</v>
      </c>
      <c r="R101" s="23">
        <f t="shared" ref="R101:R132" si="46">Q101/R$1</f>
        <v>7.8118489352230359E-3</v>
      </c>
      <c r="S101" s="23">
        <f t="shared" si="37"/>
        <v>4.1318623116093954E-3</v>
      </c>
      <c r="T101" s="23">
        <f t="shared" ref="T101:T132" si="47">1-(G101/T$1)</f>
        <v>0.98949133002387046</v>
      </c>
      <c r="U101" s="95">
        <f t="shared" ref="U101:U132" si="48">T101/U$1</f>
        <v>7.7912703151485881E-3</v>
      </c>
      <c r="V101" s="23">
        <f t="shared" ref="V101:V132" si="49">H101/V$1</f>
        <v>5.8867671961681462E-3</v>
      </c>
      <c r="W101" s="23">
        <f t="shared" ref="W101:W132" si="50">I101/W$1</f>
        <v>6.7383715858399407E-3</v>
      </c>
      <c r="X101" s="23">
        <f t="shared" ref="X101:X132" si="51">J101/X$1</f>
        <v>7.3015809636993922E-3</v>
      </c>
      <c r="Y101" s="23">
        <f t="shared" si="38"/>
        <v>0.99221547633132812</v>
      </c>
      <c r="Z101" s="95">
        <f t="shared" si="35"/>
        <v>7.8127202860734483E-3</v>
      </c>
      <c r="AA101" s="23">
        <f t="shared" si="39"/>
        <v>1.0563760218757351E-2</v>
      </c>
      <c r="AB101" s="23">
        <f t="shared" si="40"/>
        <v>5.6566475746363219E-3</v>
      </c>
      <c r="AC101" s="23">
        <f t="shared" si="41"/>
        <v>1.072632546736132E-2</v>
      </c>
      <c r="AD101" s="23">
        <f t="shared" si="42"/>
        <v>1.1191169707189927E-2</v>
      </c>
      <c r="AE101" s="27">
        <f>('Modelo AHP'!$U$37*aux!P101)+('Modelo AHP'!$U$38*aux!R101)+('Modelo AHP'!$U$39*aux!S101)</f>
        <v>4.5882208404725887E-3</v>
      </c>
      <c r="AF101" s="28">
        <f>aux!U101</f>
        <v>7.7912703151485881E-3</v>
      </c>
      <c r="AG101" s="27">
        <f>('Modelo AHP'!$U$47*aux!V101)+('Modelo AHP'!$U$48*aux!W101)+('Modelo AHP'!$U$49*aux!X101)</f>
        <v>6.8124512167167337E-3</v>
      </c>
      <c r="AH101" s="28">
        <f t="shared" si="43"/>
        <v>7.8127202860734483E-3</v>
      </c>
      <c r="AI101" s="27">
        <f>('Modelo AHP'!$U$56*aux!AA101)+('Modelo AHP'!$U$57*aux!AB101)+('Modelo AHP'!$U$58*aux!AC101)+('Modelo AHP'!$U$59*aux!AD101)</f>
        <v>8.2545320355830246E-3</v>
      </c>
      <c r="AJ101" s="29">
        <f>('Modelo AHP'!$U$23*aux!AE101)+('Modelo AHP'!$U$24*aux!AF101)+('Modelo AHP'!$U$25*aux!AG101)+('Modelo AHP'!$U$26*aux!AH101)+('Modelo AHP'!$U$27*aux!AI101)</f>
        <v>6.9672238736458829E-3</v>
      </c>
    </row>
    <row r="102" spans="1:36">
      <c r="A102" s="1">
        <f t="shared" si="44"/>
        <v>81</v>
      </c>
      <c r="B102" s="16" t="s">
        <v>121</v>
      </c>
      <c r="C102" s="17" t="s">
        <v>128</v>
      </c>
      <c r="D102" s="152">
        <v>4.9003593596863765E-2</v>
      </c>
      <c r="E102" s="18">
        <v>83.89</v>
      </c>
      <c r="F102" s="152">
        <v>0.20807781772044831</v>
      </c>
      <c r="G102" s="172">
        <v>52757.188032649647</v>
      </c>
      <c r="H102" s="155">
        <v>6.1690048752915656</v>
      </c>
      <c r="I102" s="155">
        <v>8.2247859614807304</v>
      </c>
      <c r="J102" s="152">
        <v>3.1158841951488166E-2</v>
      </c>
      <c r="K102" s="174">
        <v>111969.22</v>
      </c>
      <c r="L102" s="152">
        <v>6.8823102288861862E-2</v>
      </c>
      <c r="M102" s="229">
        <v>558</v>
      </c>
      <c r="N102" s="152">
        <v>7.0000000000000007E-2</v>
      </c>
      <c r="O102" s="152">
        <v>7.2999999999999995E-2</v>
      </c>
      <c r="P102" s="23">
        <f t="shared" si="36"/>
        <v>4.859632174567057E-3</v>
      </c>
      <c r="Q102" s="23">
        <f t="shared" si="45"/>
        <v>0.99210293205358602</v>
      </c>
      <c r="R102" s="23">
        <f t="shared" si="46"/>
        <v>7.8118341106581599E-3</v>
      </c>
      <c r="S102" s="23">
        <f t="shared" si="37"/>
        <v>4.2530327887732502E-3</v>
      </c>
      <c r="T102" s="23">
        <f t="shared" si="47"/>
        <v>0.99002278011633349</v>
      </c>
      <c r="U102" s="95">
        <f t="shared" si="48"/>
        <v>7.7954549615459352E-3</v>
      </c>
      <c r="V102" s="23">
        <f t="shared" si="49"/>
        <v>5.8071522648627596E-3</v>
      </c>
      <c r="W102" s="23">
        <f t="shared" si="50"/>
        <v>6.4299834512311395E-3</v>
      </c>
      <c r="X102" s="23">
        <f t="shared" si="51"/>
        <v>7.3015809636993922E-3</v>
      </c>
      <c r="Y102" s="23">
        <f t="shared" si="38"/>
        <v>0.99147349878902469</v>
      </c>
      <c r="Z102" s="95">
        <f t="shared" si="35"/>
        <v>7.8068779432206659E-3</v>
      </c>
      <c r="AA102" s="23">
        <f t="shared" si="39"/>
        <v>1.0563760218757351E-2</v>
      </c>
      <c r="AB102" s="23">
        <f t="shared" ref="AB102:AB132" si="52">M102/AB$1</f>
        <v>5.6566475746363219E-3</v>
      </c>
      <c r="AC102" s="23">
        <f t="shared" si="41"/>
        <v>1.072632546736132E-2</v>
      </c>
      <c r="AD102" s="23">
        <f t="shared" si="42"/>
        <v>1.1191169707189927E-2</v>
      </c>
      <c r="AE102" s="27">
        <f>('Modelo AHP'!$U$37*aux!P102)+('Modelo AHP'!$U$38*aux!R102)+('Modelo AHP'!$U$39*aux!S102)</f>
        <v>4.7908927366998831E-3</v>
      </c>
      <c r="AF102" s="28">
        <f>aux!U102</f>
        <v>7.7954549615459352E-3</v>
      </c>
      <c r="AG102" s="27">
        <f>('Modelo AHP'!$U$47*aux!V102)+('Modelo AHP'!$U$48*aux!W102)+('Modelo AHP'!$U$49*aux!X102)</f>
        <v>6.6622321030048361E-3</v>
      </c>
      <c r="AH102" s="28">
        <f t="shared" si="43"/>
        <v>7.8068779432206659E-3</v>
      </c>
      <c r="AI102" s="27">
        <f>('Modelo AHP'!$U$56*aux!AA102)+('Modelo AHP'!$U$57*aux!AB102)+('Modelo AHP'!$U$58*aux!AC102)+('Modelo AHP'!$U$59*aux!AD102)</f>
        <v>8.2545320355830246E-3</v>
      </c>
      <c r="AJ102" s="29">
        <f>('Modelo AHP'!$U$23*aux!AE102)+('Modelo AHP'!$U$24*aux!AF102)+('Modelo AHP'!$U$25*aux!AG102)+('Modelo AHP'!$U$26*aux!AH102)+('Modelo AHP'!$U$27*aux!AI102)</f>
        <v>6.9506240123877122E-3</v>
      </c>
    </row>
    <row r="103" spans="1:36">
      <c r="A103" s="1">
        <f t="shared" si="44"/>
        <v>88</v>
      </c>
      <c r="B103" s="16" t="s">
        <v>121</v>
      </c>
      <c r="C103" s="17" t="s">
        <v>129</v>
      </c>
      <c r="D103" s="152">
        <v>4.6734955185659413E-2</v>
      </c>
      <c r="E103" s="18">
        <v>84.1</v>
      </c>
      <c r="F103" s="152">
        <v>0.17482517482517482</v>
      </c>
      <c r="G103" s="172">
        <v>62597.013533568897</v>
      </c>
      <c r="H103" s="155">
        <v>4.9211641962800039</v>
      </c>
      <c r="I103" s="155">
        <v>6.5014780420893574</v>
      </c>
      <c r="J103" s="152">
        <v>3.1158841951488166E-2</v>
      </c>
      <c r="K103" s="174">
        <v>168455.89</v>
      </c>
      <c r="L103" s="152">
        <v>6.8823102288861862E-2</v>
      </c>
      <c r="M103" s="229">
        <v>558</v>
      </c>
      <c r="N103" s="152">
        <v>7.0000000000000007E-2</v>
      </c>
      <c r="O103" s="152">
        <v>7.2999999999999995E-2</v>
      </c>
      <c r="P103" s="23">
        <f t="shared" si="36"/>
        <v>4.6346538126484536E-3</v>
      </c>
      <c r="Q103" s="23">
        <f t="shared" si="45"/>
        <v>0.99208316349632353</v>
      </c>
      <c r="R103" s="23">
        <f t="shared" si="46"/>
        <v>7.8116784527269599E-3</v>
      </c>
      <c r="S103" s="23">
        <f t="shared" si="37"/>
        <v>3.5733612019779228E-3</v>
      </c>
      <c r="T103" s="23">
        <f t="shared" si="47"/>
        <v>0.98816191326007075</v>
      </c>
      <c r="U103" s="95">
        <f t="shared" si="48"/>
        <v>7.780802466614732E-3</v>
      </c>
      <c r="V103" s="23">
        <f t="shared" si="49"/>
        <v>4.6325056286875234E-3</v>
      </c>
      <c r="W103" s="23">
        <f t="shared" si="50"/>
        <v>5.0827336316057806E-3</v>
      </c>
      <c r="X103" s="23">
        <f t="shared" si="51"/>
        <v>7.3015809636993922E-3</v>
      </c>
      <c r="Y103" s="23">
        <f t="shared" si="38"/>
        <v>0.9871720161122769</v>
      </c>
      <c r="Z103" s="95">
        <f t="shared" si="35"/>
        <v>7.7730080008840694E-3</v>
      </c>
      <c r="AA103" s="23">
        <f t="shared" si="39"/>
        <v>1.0563760218757351E-2</v>
      </c>
      <c r="AB103" s="23">
        <f t="shared" si="52"/>
        <v>5.6566475746363219E-3</v>
      </c>
      <c r="AC103" s="23">
        <f t="shared" si="41"/>
        <v>1.072632546736132E-2</v>
      </c>
      <c r="AD103" s="23">
        <f t="shared" si="42"/>
        <v>1.1191169707189927E-2</v>
      </c>
      <c r="AE103" s="27">
        <f>('Modelo AHP'!$U$37*aux!P103)+('Modelo AHP'!$U$38*aux!R103)+('Modelo AHP'!$U$39*aux!S103)</f>
        <v>4.3155807102539852E-3</v>
      </c>
      <c r="AF103" s="28">
        <f>aux!U103</f>
        <v>7.780802466614732E-3</v>
      </c>
      <c r="AG103" s="27">
        <f>('Modelo AHP'!$U$47*aux!V103)+('Modelo AHP'!$U$48*aux!W103)+('Modelo AHP'!$U$49*aux!X103)</f>
        <v>5.8660722458616426E-3</v>
      </c>
      <c r="AH103" s="28">
        <f t="shared" si="43"/>
        <v>7.7730080008840694E-3</v>
      </c>
      <c r="AI103" s="27">
        <f>('Modelo AHP'!$U$56*aux!AA103)+('Modelo AHP'!$U$57*aux!AB103)+('Modelo AHP'!$U$58*aux!AC103)+('Modelo AHP'!$U$59*aux!AD103)</f>
        <v>8.2545320355830246E-3</v>
      </c>
      <c r="AJ103" s="29">
        <f>('Modelo AHP'!$U$23*aux!AE103)+('Modelo AHP'!$U$24*aux!AF103)+('Modelo AHP'!$U$25*aux!AG103)+('Modelo AHP'!$U$26*aux!AH103)+('Modelo AHP'!$U$27*aux!AI103)</f>
        <v>6.5919607337279508E-3</v>
      </c>
    </row>
    <row r="104" spans="1:36">
      <c r="A104" s="1">
        <f t="shared" si="44"/>
        <v>86</v>
      </c>
      <c r="B104" s="16" t="s">
        <v>121</v>
      </c>
      <c r="C104" s="17" t="s">
        <v>130</v>
      </c>
      <c r="D104" s="152">
        <v>2.3608768971332208E-2</v>
      </c>
      <c r="E104" s="18">
        <v>83.94</v>
      </c>
      <c r="F104" s="152">
        <v>0.16421383647798743</v>
      </c>
      <c r="G104" s="172">
        <v>64340.54202072537</v>
      </c>
      <c r="H104" s="155">
        <v>5.741092350965463</v>
      </c>
      <c r="I104" s="155">
        <v>7.8376927764683542</v>
      </c>
      <c r="J104" s="152">
        <v>3.1158841951488166E-2</v>
      </c>
      <c r="K104" s="174">
        <v>112654.32</v>
      </c>
      <c r="L104" s="152">
        <v>6.8823102288861862E-2</v>
      </c>
      <c r="M104" s="229">
        <v>558</v>
      </c>
      <c r="N104" s="152">
        <v>7.0000000000000007E-2</v>
      </c>
      <c r="O104" s="152">
        <v>7.2999999999999995E-2</v>
      </c>
      <c r="P104" s="23">
        <f t="shared" si="36"/>
        <v>2.3412555054400973E-3</v>
      </c>
      <c r="Q104" s="23">
        <f t="shared" si="45"/>
        <v>0.99209822525423774</v>
      </c>
      <c r="R104" s="23">
        <f t="shared" si="46"/>
        <v>7.8117970492459689E-3</v>
      </c>
      <c r="S104" s="23">
        <f t="shared" si="37"/>
        <v>3.3564694140027751E-3</v>
      </c>
      <c r="T104" s="23">
        <f t="shared" si="47"/>
        <v>0.98783218440721698</v>
      </c>
      <c r="U104" s="95">
        <f t="shared" si="48"/>
        <v>7.778206176434781E-3</v>
      </c>
      <c r="V104" s="23">
        <f t="shared" si="49"/>
        <v>5.4043396175983147E-3</v>
      </c>
      <c r="W104" s="23">
        <f t="shared" si="50"/>
        <v>6.1273612571253327E-3</v>
      </c>
      <c r="X104" s="23">
        <f t="shared" si="51"/>
        <v>7.3015809636993922E-3</v>
      </c>
      <c r="Y104" s="23">
        <f t="shared" si="38"/>
        <v>0.99142132814802497</v>
      </c>
      <c r="Z104" s="95">
        <f t="shared" si="35"/>
        <v>7.8064671507718491E-3</v>
      </c>
      <c r="AA104" s="23">
        <f t="shared" si="39"/>
        <v>1.0563760218757351E-2</v>
      </c>
      <c r="AB104" s="23">
        <f t="shared" si="52"/>
        <v>5.6566475746363219E-3</v>
      </c>
      <c r="AC104" s="23">
        <f t="shared" si="41"/>
        <v>1.072632546736132E-2</v>
      </c>
      <c r="AD104" s="23">
        <f t="shared" si="42"/>
        <v>1.1191169707189927E-2</v>
      </c>
      <c r="AE104" s="27">
        <f>('Modelo AHP'!$U$37*aux!P104)+('Modelo AHP'!$U$38*aux!R104)+('Modelo AHP'!$U$39*aux!S104)</f>
        <v>3.497438004958291E-3</v>
      </c>
      <c r="AF104" s="28">
        <f>aux!U104</f>
        <v>7.778206176434781E-3</v>
      </c>
      <c r="AG104" s="27">
        <f>('Modelo AHP'!$U$47*aux!V104)+('Modelo AHP'!$U$48*aux!W104)+('Modelo AHP'!$U$49*aux!X104)</f>
        <v>6.4598847623049873E-3</v>
      </c>
      <c r="AH104" s="28">
        <f t="shared" si="43"/>
        <v>7.8064671507718491E-3</v>
      </c>
      <c r="AI104" s="27">
        <f>('Modelo AHP'!$U$56*aux!AA104)+('Modelo AHP'!$U$57*aux!AB104)+('Modelo AHP'!$U$58*aux!AC104)+('Modelo AHP'!$U$59*aux!AD104)</f>
        <v>8.2545320355830246E-3</v>
      </c>
      <c r="AJ104" s="29">
        <f>('Modelo AHP'!$U$23*aux!AE104)+('Modelo AHP'!$U$24*aux!AF104)+('Modelo AHP'!$U$25*aux!AG104)+('Modelo AHP'!$U$26*aux!AH104)+('Modelo AHP'!$U$27*aux!AI104)</f>
        <v>6.6600229382534765E-3</v>
      </c>
    </row>
    <row r="105" spans="1:36">
      <c r="A105" s="1">
        <f t="shared" si="44"/>
        <v>111</v>
      </c>
      <c r="B105" s="16" t="s">
        <v>131</v>
      </c>
      <c r="C105" s="17" t="s">
        <v>132</v>
      </c>
      <c r="D105" s="152">
        <v>3.0529781502544148E-2</v>
      </c>
      <c r="E105" s="18">
        <v>78.81</v>
      </c>
      <c r="F105" s="152">
        <v>0.13256227758007116</v>
      </c>
      <c r="G105" s="172">
        <v>77836.756112925796</v>
      </c>
      <c r="H105" s="155">
        <v>4.7058823529411766</v>
      </c>
      <c r="I105" s="155">
        <v>6.1188104736220845</v>
      </c>
      <c r="J105" s="152">
        <v>2.6864068144071652E-2</v>
      </c>
      <c r="K105" s="174">
        <v>140182.93</v>
      </c>
      <c r="L105" s="152">
        <v>4.475513479264271E-2</v>
      </c>
      <c r="M105" s="229">
        <v>392</v>
      </c>
      <c r="N105" s="152">
        <v>4.5999999999999999E-2</v>
      </c>
      <c r="O105" s="152">
        <v>4.4999999999999998E-2</v>
      </c>
      <c r="P105" s="23">
        <f t="shared" si="36"/>
        <v>3.027604662890703E-3</v>
      </c>
      <c r="Q105" s="23">
        <f t="shared" si="45"/>
        <v>0.99258114286736332</v>
      </c>
      <c r="R105" s="23">
        <f t="shared" si="46"/>
        <v>7.8155995501367221E-3</v>
      </c>
      <c r="S105" s="23">
        <f t="shared" si="37"/>
        <v>2.7095233854285976E-3</v>
      </c>
      <c r="T105" s="23">
        <f t="shared" si="47"/>
        <v>0.98527983655441653</v>
      </c>
      <c r="U105" s="95">
        <f t="shared" si="48"/>
        <v>7.7581089492473757E-3</v>
      </c>
      <c r="V105" s="23">
        <f t="shared" si="49"/>
        <v>4.4298514779125466E-3</v>
      </c>
      <c r="W105" s="23">
        <f t="shared" si="50"/>
        <v>4.7835713015353162E-3</v>
      </c>
      <c r="X105" s="23">
        <f t="shared" si="51"/>
        <v>6.2951687637707145E-3</v>
      </c>
      <c r="Y105" s="23">
        <f t="shared" si="38"/>
        <v>0.9893250134063355</v>
      </c>
      <c r="Z105" s="95">
        <f t="shared" si="35"/>
        <v>7.7899607354829561E-3</v>
      </c>
      <c r="AA105" s="23">
        <f t="shared" si="39"/>
        <v>6.8695321306978616E-3</v>
      </c>
      <c r="AB105" s="23">
        <f t="shared" si="52"/>
        <v>3.9738456079882406E-3</v>
      </c>
      <c r="AC105" s="23">
        <f t="shared" si="41"/>
        <v>7.0487281642660094E-3</v>
      </c>
      <c r="AD105" s="23">
        <f t="shared" si="42"/>
        <v>6.898666257856804E-3</v>
      </c>
      <c r="AE105" s="27">
        <f>('Modelo AHP'!$U$37*aux!P105)+('Modelo AHP'!$U$38*aux!R105)+('Modelo AHP'!$U$39*aux!S105)</f>
        <v>3.3155553851380417E-3</v>
      </c>
      <c r="AF105" s="28">
        <f>aux!U105</f>
        <v>7.7581089492473757E-3</v>
      </c>
      <c r="AG105" s="27">
        <f>('Modelo AHP'!$U$47*aux!V105)+('Modelo AHP'!$U$48*aux!W105)+('Modelo AHP'!$U$49*aux!X105)</f>
        <v>5.309270990017656E-3</v>
      </c>
      <c r="AH105" s="28">
        <f t="shared" si="43"/>
        <v>7.7899607354829561E-3</v>
      </c>
      <c r="AI105" s="27">
        <f>('Modelo AHP'!$U$56*aux!AA105)+('Modelo AHP'!$U$57*aux!AB105)+('Modelo AHP'!$U$58*aux!AC105)+('Modelo AHP'!$U$59*aux!AD105)</f>
        <v>5.4822358090332165E-3</v>
      </c>
      <c r="AJ105" s="29">
        <f>('Modelo AHP'!$U$23*aux!AE105)+('Modelo AHP'!$U$24*aux!AF105)+('Modelo AHP'!$U$25*aux!AG105)+('Modelo AHP'!$U$26*aux!AH105)+('Modelo AHP'!$U$27*aux!AI105)</f>
        <v>5.9692121092997218E-3</v>
      </c>
    </row>
    <row r="106" spans="1:36">
      <c r="A106" s="1">
        <f t="shared" si="44"/>
        <v>110</v>
      </c>
      <c r="B106" s="16" t="s">
        <v>131</v>
      </c>
      <c r="C106" s="17" t="s">
        <v>133</v>
      </c>
      <c r="D106" s="152">
        <v>4.2904518446870252E-2</v>
      </c>
      <c r="E106" s="18">
        <v>83.4</v>
      </c>
      <c r="F106" s="152">
        <v>0.14668405738938498</v>
      </c>
      <c r="G106" s="172">
        <v>101620.18761862724</v>
      </c>
      <c r="H106" s="155">
        <v>4.3577993458856445</v>
      </c>
      <c r="I106" s="155">
        <v>5.6800217989852433</v>
      </c>
      <c r="J106" s="152">
        <v>2.6864068144071652E-2</v>
      </c>
      <c r="K106" s="174">
        <v>206896.75</v>
      </c>
      <c r="L106" s="152">
        <v>4.475513479264271E-2</v>
      </c>
      <c r="M106" s="229">
        <v>392</v>
      </c>
      <c r="N106" s="152">
        <v>4.5999999999999999E-2</v>
      </c>
      <c r="O106" s="152">
        <v>4.4999999999999998E-2</v>
      </c>
      <c r="P106" s="23">
        <f t="shared" si="36"/>
        <v>4.2547936380743414E-3</v>
      </c>
      <c r="Q106" s="23">
        <f t="shared" si="45"/>
        <v>0.99214905868719838</v>
      </c>
      <c r="R106" s="23">
        <f t="shared" si="46"/>
        <v>7.8121973124976275E-3</v>
      </c>
      <c r="S106" s="23">
        <f t="shared" si="37"/>
        <v>2.9981672842488869E-3</v>
      </c>
      <c r="T106" s="23">
        <f t="shared" si="47"/>
        <v>0.98078201294839629</v>
      </c>
      <c r="U106" s="95">
        <f t="shared" si="48"/>
        <v>7.7226930153417046E-3</v>
      </c>
      <c r="V106" s="23">
        <f t="shared" si="49"/>
        <v>4.1021858229737937E-3</v>
      </c>
      <c r="W106" s="23">
        <f t="shared" si="50"/>
        <v>4.4405345429234739E-3</v>
      </c>
      <c r="X106" s="23">
        <f t="shared" si="51"/>
        <v>6.2951687637707145E-3</v>
      </c>
      <c r="Y106" s="23">
        <f t="shared" si="38"/>
        <v>0.98424472913697303</v>
      </c>
      <c r="Z106" s="95">
        <f t="shared" si="35"/>
        <v>7.7499584971415193E-3</v>
      </c>
      <c r="AA106" s="23">
        <f t="shared" si="39"/>
        <v>6.8695321306978616E-3</v>
      </c>
      <c r="AB106" s="23">
        <f t="shared" si="52"/>
        <v>3.9738456079882406E-3</v>
      </c>
      <c r="AC106" s="23">
        <f t="shared" si="41"/>
        <v>7.0487281642660094E-3</v>
      </c>
      <c r="AD106" s="23">
        <f t="shared" si="42"/>
        <v>6.898666257856804E-3</v>
      </c>
      <c r="AE106" s="27">
        <f>('Modelo AHP'!$U$37*aux!P106)+('Modelo AHP'!$U$38*aux!R106)+('Modelo AHP'!$U$39*aux!S106)</f>
        <v>3.8565581932213972E-3</v>
      </c>
      <c r="AF106" s="28">
        <f>aux!U106</f>
        <v>7.7226930153417046E-3</v>
      </c>
      <c r="AG106" s="27">
        <f>('Modelo AHP'!$U$47*aux!V106)+('Modelo AHP'!$U$48*aux!W106)+('Modelo AHP'!$U$49*aux!X106)</f>
        <v>5.1017175164261141E-3</v>
      </c>
      <c r="AH106" s="28">
        <f t="shared" si="43"/>
        <v>7.7499584971415193E-3</v>
      </c>
      <c r="AI106" s="27">
        <f>('Modelo AHP'!$U$56*aux!AA106)+('Modelo AHP'!$U$57*aux!AB106)+('Modelo AHP'!$U$58*aux!AC106)+('Modelo AHP'!$U$59*aux!AD106)</f>
        <v>5.4822358090332165E-3</v>
      </c>
      <c r="AJ106" s="29">
        <f>('Modelo AHP'!$U$23*aux!AE106)+('Modelo AHP'!$U$24*aux!AF106)+('Modelo AHP'!$U$25*aux!AG106)+('Modelo AHP'!$U$26*aux!AH106)+('Modelo AHP'!$U$27*aux!AI106)</f>
        <v>5.9741388883465408E-3</v>
      </c>
    </row>
    <row r="107" spans="1:36">
      <c r="A107" s="1">
        <f t="shared" si="44"/>
        <v>76</v>
      </c>
      <c r="B107" s="16" t="s">
        <v>131</v>
      </c>
      <c r="C107" s="17" t="s">
        <v>134</v>
      </c>
      <c r="D107" s="152">
        <v>4.451851851851852E-2</v>
      </c>
      <c r="E107" s="18">
        <v>84.43</v>
      </c>
      <c r="F107" s="152">
        <v>0.4116756756756757</v>
      </c>
      <c r="G107" s="172">
        <v>38580.538683088285</v>
      </c>
      <c r="H107" s="155">
        <v>7.8194902273308555</v>
      </c>
      <c r="I107" s="155">
        <v>9.1298163949326163</v>
      </c>
      <c r="J107" s="152">
        <v>2.6864068144071652E-2</v>
      </c>
      <c r="K107" s="174">
        <v>93307.42</v>
      </c>
      <c r="L107" s="152">
        <v>4.475513479264271E-2</v>
      </c>
      <c r="M107" s="229">
        <v>392</v>
      </c>
      <c r="N107" s="152">
        <v>4.5999999999999999E-2</v>
      </c>
      <c r="O107" s="152">
        <v>4.4999999999999998E-2</v>
      </c>
      <c r="P107" s="23">
        <f t="shared" si="36"/>
        <v>4.4148522399487444E-3</v>
      </c>
      <c r="Q107" s="23">
        <f t="shared" si="45"/>
        <v>0.99205209862062538</v>
      </c>
      <c r="R107" s="23">
        <f t="shared" si="46"/>
        <v>7.8114338474065013E-3</v>
      </c>
      <c r="S107" s="23">
        <f t="shared" si="37"/>
        <v>8.414496875112934E-3</v>
      </c>
      <c r="T107" s="23">
        <f t="shared" si="47"/>
        <v>0.99270380905378708</v>
      </c>
      <c r="U107" s="95">
        <f t="shared" si="48"/>
        <v>7.8165654256203733E-3</v>
      </c>
      <c r="V107" s="23">
        <f t="shared" si="49"/>
        <v>7.3608258222636648E-3</v>
      </c>
      <c r="W107" s="23">
        <f t="shared" si="50"/>
        <v>7.1375192749242944E-3</v>
      </c>
      <c r="X107" s="23">
        <f t="shared" si="51"/>
        <v>6.2951687637707145E-3</v>
      </c>
      <c r="Y107" s="23">
        <f t="shared" si="38"/>
        <v>0.99289460237712668</v>
      </c>
      <c r="Z107" s="95">
        <f t="shared" si="35"/>
        <v>7.8180677352529659E-3</v>
      </c>
      <c r="AA107" s="23">
        <f t="shared" si="39"/>
        <v>6.8695321306978616E-3</v>
      </c>
      <c r="AB107" s="23">
        <f t="shared" si="52"/>
        <v>3.9738456079882406E-3</v>
      </c>
      <c r="AC107" s="23">
        <f t="shared" si="41"/>
        <v>7.0487281642660094E-3</v>
      </c>
      <c r="AD107" s="23">
        <f t="shared" si="42"/>
        <v>6.898666257856804E-3</v>
      </c>
      <c r="AE107" s="27">
        <f>('Modelo AHP'!$U$37*aux!P107)+('Modelo AHP'!$U$38*aux!R107)+('Modelo AHP'!$U$39*aux!S107)</f>
        <v>7.1542971817930333E-3</v>
      </c>
      <c r="AF107" s="28">
        <f>aux!U107</f>
        <v>7.8165654256203733E-3</v>
      </c>
      <c r="AG107" s="27">
        <f>('Modelo AHP'!$U$47*aux!V107)+('Modelo AHP'!$U$48*aux!W107)+('Modelo AHP'!$U$49*aux!X107)</f>
        <v>6.8490005449792155E-3</v>
      </c>
      <c r="AH107" s="28">
        <f t="shared" si="43"/>
        <v>7.8180677352529659E-3</v>
      </c>
      <c r="AI107" s="27">
        <f>('Modelo AHP'!$U$56*aux!AA107)+('Modelo AHP'!$U$57*aux!AB107)+('Modelo AHP'!$U$58*aux!AC107)+('Modelo AHP'!$U$59*aux!AD107)</f>
        <v>5.4822358090332165E-3</v>
      </c>
      <c r="AJ107" s="29">
        <f>('Modelo AHP'!$U$23*aux!AE107)+('Modelo AHP'!$U$24*aux!AF107)+('Modelo AHP'!$U$25*aux!AG107)+('Modelo AHP'!$U$26*aux!AH107)+('Modelo AHP'!$U$27*aux!AI107)</f>
        <v>7.1569769837088876E-3</v>
      </c>
    </row>
    <row r="108" spans="1:36">
      <c r="A108" s="1">
        <f t="shared" si="44"/>
        <v>59</v>
      </c>
      <c r="B108" s="16" t="s">
        <v>131</v>
      </c>
      <c r="C108" s="17" t="s">
        <v>135</v>
      </c>
      <c r="D108" s="152">
        <v>5.8711465188777276E-2</v>
      </c>
      <c r="E108" s="18">
        <v>83.56</v>
      </c>
      <c r="F108" s="152">
        <v>0.48151365961965442</v>
      </c>
      <c r="G108" s="172">
        <v>33645.426308283299</v>
      </c>
      <c r="H108" s="155">
        <v>9.7911488915685734</v>
      </c>
      <c r="I108" s="155">
        <v>11.404505538780612</v>
      </c>
      <c r="J108" s="152">
        <v>2.6864068144071652E-2</v>
      </c>
      <c r="K108" s="174">
        <v>80117</v>
      </c>
      <c r="L108" s="152">
        <v>4.475513479264271E-2</v>
      </c>
      <c r="M108" s="229">
        <v>392</v>
      </c>
      <c r="N108" s="152">
        <v>4.5999999999999999E-2</v>
      </c>
      <c r="O108" s="152">
        <v>4.4999999999999998E-2</v>
      </c>
      <c r="P108" s="23">
        <f t="shared" si="36"/>
        <v>5.8223510625477074E-3</v>
      </c>
      <c r="Q108" s="23">
        <f t="shared" si="45"/>
        <v>0.99213399692928406</v>
      </c>
      <c r="R108" s="23">
        <f t="shared" si="46"/>
        <v>7.8120787159786176E-3</v>
      </c>
      <c r="S108" s="23">
        <f t="shared" si="37"/>
        <v>9.8419591527816232E-3</v>
      </c>
      <c r="T108" s="23">
        <f t="shared" si="47"/>
        <v>0.9936371169716306</v>
      </c>
      <c r="U108" s="95">
        <f t="shared" si="48"/>
        <v>7.823914306863234E-3</v>
      </c>
      <c r="V108" s="23">
        <f t="shared" si="49"/>
        <v>9.2168337699025781E-3</v>
      </c>
      <c r="W108" s="23">
        <f t="shared" si="50"/>
        <v>8.9158285975178449E-3</v>
      </c>
      <c r="X108" s="23">
        <f t="shared" si="51"/>
        <v>6.2951687637707145E-3</v>
      </c>
      <c r="Y108" s="23">
        <f t="shared" si="38"/>
        <v>0.9938990581740258</v>
      </c>
      <c r="Z108" s="95">
        <f t="shared" si="35"/>
        <v>7.825976836015951E-3</v>
      </c>
      <c r="AA108" s="23">
        <f t="shared" si="39"/>
        <v>6.8695321306978616E-3</v>
      </c>
      <c r="AB108" s="23">
        <f t="shared" si="52"/>
        <v>3.9738456079882406E-3</v>
      </c>
      <c r="AC108" s="23">
        <f t="shared" si="41"/>
        <v>7.0487281642660094E-3</v>
      </c>
      <c r="AD108" s="23">
        <f t="shared" si="42"/>
        <v>6.898666257856804E-3</v>
      </c>
      <c r="AE108" s="27">
        <f>('Modelo AHP'!$U$37*aux!P108)+('Modelo AHP'!$U$38*aux!R108)+('Modelo AHP'!$U$39*aux!S108)</f>
        <v>8.4330886820311486E-3</v>
      </c>
      <c r="AF108" s="28">
        <f>aux!U108</f>
        <v>7.823914306863234E-3</v>
      </c>
      <c r="AG108" s="27">
        <f>('Modelo AHP'!$U$47*aux!V108)+('Modelo AHP'!$U$48*aux!W108)+('Modelo AHP'!$U$49*aux!X108)</f>
        <v>7.95159098385541E-3</v>
      </c>
      <c r="AH108" s="28">
        <f t="shared" si="43"/>
        <v>7.825976836015951E-3</v>
      </c>
      <c r="AI108" s="27">
        <f>('Modelo AHP'!$U$56*aux!AA108)+('Modelo AHP'!$U$57*aux!AB108)+('Modelo AHP'!$U$58*aux!AC108)+('Modelo AHP'!$U$59*aux!AD108)</f>
        <v>5.4822358090332165E-3</v>
      </c>
      <c r="AJ108" s="29">
        <f>('Modelo AHP'!$U$23*aux!AE108)+('Modelo AHP'!$U$24*aux!AF108)+('Modelo AHP'!$U$25*aux!AG108)+('Modelo AHP'!$U$26*aux!AH108)+('Modelo AHP'!$U$27*aux!AI108)</f>
        <v>7.7501368202006309E-3</v>
      </c>
    </row>
    <row r="109" spans="1:36">
      <c r="A109" s="1">
        <f t="shared" si="44"/>
        <v>71</v>
      </c>
      <c r="B109" s="16" t="s">
        <v>131</v>
      </c>
      <c r="C109" s="17" t="s">
        <v>136</v>
      </c>
      <c r="D109" s="152">
        <v>4.5538420983260837E-2</v>
      </c>
      <c r="E109" s="18">
        <v>84.21</v>
      </c>
      <c r="F109" s="152">
        <v>0.40182687382619087</v>
      </c>
      <c r="G109" s="172">
        <v>35149.245780235215</v>
      </c>
      <c r="H109" s="155">
        <v>9.1549321265154422</v>
      </c>
      <c r="I109" s="155">
        <v>10.659596251967432</v>
      </c>
      <c r="J109" s="152">
        <v>2.6864068144071652E-2</v>
      </c>
      <c r="K109" s="174">
        <v>103329.14</v>
      </c>
      <c r="L109" s="152">
        <v>4.475513479264271E-2</v>
      </c>
      <c r="M109" s="229">
        <v>392</v>
      </c>
      <c r="N109" s="152">
        <v>4.5999999999999999E-2</v>
      </c>
      <c r="O109" s="152">
        <v>4.4999999999999998E-2</v>
      </c>
      <c r="P109" s="23">
        <f t="shared" si="36"/>
        <v>4.5159948392723016E-3</v>
      </c>
      <c r="Q109" s="23">
        <f t="shared" si="45"/>
        <v>0.99207280853775748</v>
      </c>
      <c r="R109" s="23">
        <f t="shared" si="46"/>
        <v>7.8115969176201401E-3</v>
      </c>
      <c r="S109" s="23">
        <f t="shared" si="37"/>
        <v>8.2131910480196073E-3</v>
      </c>
      <c r="T109" s="23">
        <f t="shared" si="47"/>
        <v>0.99335272089032856</v>
      </c>
      <c r="U109" s="95">
        <f t="shared" si="48"/>
        <v>7.8216749676403834E-3</v>
      </c>
      <c r="V109" s="23">
        <f t="shared" si="49"/>
        <v>8.617935292302115E-3</v>
      </c>
      <c r="W109" s="23">
        <f t="shared" si="50"/>
        <v>8.3334724840202941E-3</v>
      </c>
      <c r="X109" s="23">
        <f t="shared" si="51"/>
        <v>6.2951687637707145E-3</v>
      </c>
      <c r="Y109" s="23">
        <f t="shared" si="38"/>
        <v>0.99213144436177159</v>
      </c>
      <c r="Z109" s="95">
        <f t="shared" si="35"/>
        <v>7.8120586170218227E-3</v>
      </c>
      <c r="AA109" s="23">
        <f t="shared" si="39"/>
        <v>6.8695321306978616E-3</v>
      </c>
      <c r="AB109" s="23">
        <f t="shared" si="52"/>
        <v>3.9738456079882406E-3</v>
      </c>
      <c r="AC109" s="23">
        <f t="shared" si="41"/>
        <v>7.0487281642660094E-3</v>
      </c>
      <c r="AD109" s="23">
        <f t="shared" si="42"/>
        <v>6.898666257856804E-3</v>
      </c>
      <c r="AE109" s="27">
        <f>('Modelo AHP'!$U$37*aux!P109)+('Modelo AHP'!$U$38*aux!R109)+('Modelo AHP'!$U$39*aux!S109)</f>
        <v>7.0638727723554683E-3</v>
      </c>
      <c r="AF109" s="28">
        <f>aux!U109</f>
        <v>7.8216749676403834E-3</v>
      </c>
      <c r="AG109" s="27">
        <f>('Modelo AHP'!$U$47*aux!V109)+('Modelo AHP'!$U$48*aux!W109)+('Modelo AHP'!$U$49*aux!X109)</f>
        <v>7.5920237812523925E-3</v>
      </c>
      <c r="AH109" s="28">
        <f t="shared" si="43"/>
        <v>7.8120586170218227E-3</v>
      </c>
      <c r="AI109" s="27">
        <f>('Modelo AHP'!$U$56*aux!AA109)+('Modelo AHP'!$U$57*aux!AB109)+('Modelo AHP'!$U$58*aux!AC109)+('Modelo AHP'!$U$59*aux!AD109)</f>
        <v>5.4822358090332165E-3</v>
      </c>
      <c r="AJ109" s="29">
        <f>('Modelo AHP'!$U$23*aux!AE109)+('Modelo AHP'!$U$24*aux!AF109)+('Modelo AHP'!$U$25*aux!AG109)+('Modelo AHP'!$U$26*aux!AH109)+('Modelo AHP'!$U$27*aux!AI109)</f>
        <v>7.3969935021957148E-3</v>
      </c>
    </row>
    <row r="110" spans="1:36">
      <c r="A110" s="1">
        <f t="shared" si="44"/>
        <v>96</v>
      </c>
      <c r="B110" s="16" t="s">
        <v>131</v>
      </c>
      <c r="C110" s="17" t="s">
        <v>137</v>
      </c>
      <c r="D110" s="152">
        <v>4.5329617156350401E-2</v>
      </c>
      <c r="E110" s="18">
        <v>83.16</v>
      </c>
      <c r="F110" s="152">
        <v>0.15598063525799977</v>
      </c>
      <c r="G110" s="172">
        <v>52805.822145166407</v>
      </c>
      <c r="H110" s="155">
        <v>5.8102831569794207</v>
      </c>
      <c r="I110" s="155">
        <v>7.6313426059223515</v>
      </c>
      <c r="J110" s="152">
        <v>2.6864068144071652E-2</v>
      </c>
      <c r="K110" s="174">
        <v>109865.56</v>
      </c>
      <c r="L110" s="152">
        <v>4.475513479264271E-2</v>
      </c>
      <c r="M110" s="229">
        <v>392</v>
      </c>
      <c r="N110" s="152">
        <v>4.5999999999999999E-2</v>
      </c>
      <c r="O110" s="152">
        <v>4.4999999999999998E-2</v>
      </c>
      <c r="P110" s="23">
        <f t="shared" si="36"/>
        <v>4.4952879947136272E-3</v>
      </c>
      <c r="Q110" s="23">
        <f t="shared" si="45"/>
        <v>0.9921716513240697</v>
      </c>
      <c r="R110" s="23">
        <f t="shared" si="46"/>
        <v>7.8123752072761423E-3</v>
      </c>
      <c r="S110" s="23">
        <f t="shared" si="37"/>
        <v>3.1881858596634104E-3</v>
      </c>
      <c r="T110" s="23">
        <f t="shared" si="47"/>
        <v>0.99001358263533579</v>
      </c>
      <c r="U110" s="95">
        <f t="shared" si="48"/>
        <v>7.795382540435717E-3</v>
      </c>
      <c r="V110" s="23">
        <f t="shared" si="49"/>
        <v>5.4694719288825785E-3</v>
      </c>
      <c r="W110" s="23">
        <f t="shared" si="50"/>
        <v>5.9660405628259947E-3</v>
      </c>
      <c r="X110" s="23">
        <f t="shared" si="51"/>
        <v>6.2951687637707145E-3</v>
      </c>
      <c r="Y110" s="23">
        <f t="shared" si="38"/>
        <v>0.99163369334550622</v>
      </c>
      <c r="Z110" s="95">
        <f t="shared" si="35"/>
        <v>7.80813931768115E-3</v>
      </c>
      <c r="AA110" s="23">
        <f t="shared" si="39"/>
        <v>6.8695321306978616E-3</v>
      </c>
      <c r="AB110" s="23">
        <f t="shared" si="52"/>
        <v>3.9738456079882406E-3</v>
      </c>
      <c r="AC110" s="23">
        <f t="shared" si="41"/>
        <v>7.0487281642660094E-3</v>
      </c>
      <c r="AD110" s="23">
        <f t="shared" si="42"/>
        <v>6.898666257856804E-3</v>
      </c>
      <c r="AE110" s="27">
        <f>('Modelo AHP'!$U$37*aux!P110)+('Modelo AHP'!$U$38*aux!R110)+('Modelo AHP'!$U$39*aux!S110)</f>
        <v>4.0427354349397487E-3</v>
      </c>
      <c r="AF110" s="28">
        <f>aux!U110</f>
        <v>7.795382540435717E-3</v>
      </c>
      <c r="AG110" s="27">
        <f>('Modelo AHP'!$U$47*aux!V110)+('Modelo AHP'!$U$48*aux!W110)+('Modelo AHP'!$U$49*aux!X110)</f>
        <v>6.0095159365966544E-3</v>
      </c>
      <c r="AH110" s="28">
        <f t="shared" si="43"/>
        <v>7.80813931768115E-3</v>
      </c>
      <c r="AI110" s="27">
        <f>('Modelo AHP'!$U$56*aux!AA110)+('Modelo AHP'!$U$57*aux!AB110)+('Modelo AHP'!$U$58*aux!AC110)+('Modelo AHP'!$U$59*aux!AD110)</f>
        <v>5.4822358090332165E-3</v>
      </c>
      <c r="AJ110" s="29">
        <f>('Modelo AHP'!$U$23*aux!AE110)+('Modelo AHP'!$U$24*aux!AF110)+('Modelo AHP'!$U$25*aux!AG110)+('Modelo AHP'!$U$26*aux!AH110)+('Modelo AHP'!$U$27*aux!AI110)</f>
        <v>6.3432505418334374E-3</v>
      </c>
    </row>
    <row r="111" spans="1:36">
      <c r="A111" s="1">
        <f t="shared" si="44"/>
        <v>10</v>
      </c>
      <c r="B111" s="16" t="s">
        <v>138</v>
      </c>
      <c r="C111" s="17" t="s">
        <v>139</v>
      </c>
      <c r="D111" s="152">
        <v>0.12743676494280651</v>
      </c>
      <c r="E111" s="18">
        <v>82.02</v>
      </c>
      <c r="F111" s="152">
        <v>0.64296333002973238</v>
      </c>
      <c r="G111" s="172">
        <v>23505.231841987606</v>
      </c>
      <c r="H111" s="155">
        <v>13.381824487472027</v>
      </c>
      <c r="I111" s="155">
        <v>14.354422155688615</v>
      </c>
      <c r="J111" s="152">
        <v>5.1946434132668952E-2</v>
      </c>
      <c r="K111" s="174">
        <v>51931.87</v>
      </c>
      <c r="L111" s="152">
        <v>5.0938622982966503E-2</v>
      </c>
      <c r="M111" s="229">
        <v>1387</v>
      </c>
      <c r="N111" s="152">
        <v>6.2E-2</v>
      </c>
      <c r="O111" s="152">
        <v>5.8000000000000003E-2</v>
      </c>
      <c r="P111" s="23">
        <f t="shared" si="36"/>
        <v>1.2637763022719148E-2</v>
      </c>
      <c r="Q111" s="23">
        <f t="shared" si="45"/>
        <v>0.99227896634920876</v>
      </c>
      <c r="R111" s="23">
        <f t="shared" si="46"/>
        <v>7.8132202074740875E-3</v>
      </c>
      <c r="S111" s="23">
        <f t="shared" si="37"/>
        <v>1.3141930045946259E-2</v>
      </c>
      <c r="T111" s="23">
        <f t="shared" si="47"/>
        <v>0.99555478835682187</v>
      </c>
      <c r="U111" s="95">
        <f t="shared" si="48"/>
        <v>7.8390140815497809E-3</v>
      </c>
      <c r="V111" s="23">
        <f t="shared" si="49"/>
        <v>1.2596892683886281E-2</v>
      </c>
      <c r="W111" s="23">
        <f t="shared" si="50"/>
        <v>1.1222018098139861E-2</v>
      </c>
      <c r="X111" s="23">
        <f t="shared" si="51"/>
        <v>1.2172823854804551E-2</v>
      </c>
      <c r="Y111" s="23">
        <f t="shared" si="38"/>
        <v>0.99604536717820114</v>
      </c>
      <c r="Z111" s="95">
        <f t="shared" si="35"/>
        <v>7.8428769069149688E-3</v>
      </c>
      <c r="AA111" s="23">
        <f t="shared" si="39"/>
        <v>7.8186449196554989E-3</v>
      </c>
      <c r="AB111" s="23">
        <f t="shared" si="52"/>
        <v>1.4060520046631862E-2</v>
      </c>
      <c r="AC111" s="23">
        <f t="shared" si="41"/>
        <v>9.5004596996628825E-3</v>
      </c>
      <c r="AD111" s="23">
        <f t="shared" si="42"/>
        <v>8.8916142879043262E-3</v>
      </c>
      <c r="AE111" s="27">
        <f>('Modelo AHP'!$U$37*aux!P111)+('Modelo AHP'!$U$38*aux!R111)+('Modelo AHP'!$U$39*aux!S111)</f>
        <v>1.2457808955130909E-2</v>
      </c>
      <c r="AF111" s="28">
        <f>aux!U111</f>
        <v>7.8390140815497809E-3</v>
      </c>
      <c r="AG111" s="27">
        <f>('Modelo AHP'!$U$47*aux!V111)+('Modelo AHP'!$U$48*aux!W111)+('Modelo AHP'!$U$49*aux!X111)</f>
        <v>1.1822961292901172E-2</v>
      </c>
      <c r="AH111" s="28">
        <f t="shared" si="43"/>
        <v>7.8428769069149688E-3</v>
      </c>
      <c r="AI111" s="27">
        <f>('Modelo AHP'!$U$56*aux!AA111)+('Modelo AHP'!$U$57*aux!AB111)+('Modelo AHP'!$U$58*aux!AC111)+('Modelo AHP'!$U$59*aux!AD111)</f>
        <v>1.1399063260649057E-2</v>
      </c>
      <c r="AJ111" s="29">
        <f>('Modelo AHP'!$U$23*aux!AE111)+('Modelo AHP'!$U$24*aux!AF111)+('Modelo AHP'!$U$25*aux!AG111)+('Modelo AHP'!$U$26*aux!AH111)+('Modelo AHP'!$U$27*aux!AI111)</f>
        <v>1.0304816178959182E-2</v>
      </c>
    </row>
    <row r="112" spans="1:36">
      <c r="A112" s="1">
        <f t="shared" si="44"/>
        <v>4</v>
      </c>
      <c r="B112" s="16" t="s">
        <v>138</v>
      </c>
      <c r="C112" s="17" t="s">
        <v>140</v>
      </c>
      <c r="D112" s="152">
        <v>0.250148153025614</v>
      </c>
      <c r="E112" s="18">
        <v>81.25</v>
      </c>
      <c r="F112" s="152">
        <v>0.75309575574250875</v>
      </c>
      <c r="G112" s="172">
        <v>17786.138993519642</v>
      </c>
      <c r="H112" s="155">
        <v>15.11221350548384</v>
      </c>
      <c r="I112" s="155">
        <v>17.734245144907714</v>
      </c>
      <c r="J112" s="152">
        <v>5.1946434132668952E-2</v>
      </c>
      <c r="K112" s="174">
        <v>27032.16</v>
      </c>
      <c r="L112" s="152">
        <v>5.0938622982966503E-2</v>
      </c>
      <c r="M112" s="229">
        <v>1387</v>
      </c>
      <c r="N112" s="152">
        <v>6.2E-2</v>
      </c>
      <c r="O112" s="152">
        <v>5.8000000000000003E-2</v>
      </c>
      <c r="P112" s="23">
        <f t="shared" si="36"/>
        <v>2.4806915648929017E-2</v>
      </c>
      <c r="Q112" s="23">
        <f t="shared" si="45"/>
        <v>0.99235145105917111</v>
      </c>
      <c r="R112" s="23">
        <f t="shared" si="46"/>
        <v>7.8137909532218219E-3</v>
      </c>
      <c r="S112" s="23">
        <f t="shared" si="37"/>
        <v>1.5392995646282673E-2</v>
      </c>
      <c r="T112" s="23">
        <f t="shared" si="47"/>
        <v>0.9966363593997849</v>
      </c>
      <c r="U112" s="95">
        <f t="shared" si="48"/>
        <v>7.8475303889746859E-3</v>
      </c>
      <c r="V112" s="23">
        <f t="shared" si="49"/>
        <v>1.4225783033006976E-2</v>
      </c>
      <c r="W112" s="23">
        <f t="shared" si="50"/>
        <v>1.3864300339957234E-2</v>
      </c>
      <c r="X112" s="23">
        <f t="shared" si="51"/>
        <v>1.2172823854804551E-2</v>
      </c>
      <c r="Y112" s="23">
        <f t="shared" si="38"/>
        <v>0.99794149012581068</v>
      </c>
      <c r="Z112" s="95">
        <f t="shared" si="35"/>
        <v>7.85780700886465E-3</v>
      </c>
      <c r="AA112" s="23">
        <f t="shared" si="39"/>
        <v>7.8186449196554989E-3</v>
      </c>
      <c r="AB112" s="23">
        <f t="shared" si="52"/>
        <v>1.4060520046631862E-2</v>
      </c>
      <c r="AC112" s="23">
        <f t="shared" si="41"/>
        <v>9.5004596996628825E-3</v>
      </c>
      <c r="AD112" s="23">
        <f t="shared" si="42"/>
        <v>8.8916142879043262E-3</v>
      </c>
      <c r="AE112" s="27">
        <f>('Modelo AHP'!$U$37*aux!P112)+('Modelo AHP'!$U$38*aux!R112)+('Modelo AHP'!$U$39*aux!S112)</f>
        <v>1.7459251177770491E-2</v>
      </c>
      <c r="AF112" s="28">
        <f>aux!U112</f>
        <v>7.8475303889746859E-3</v>
      </c>
      <c r="AG112" s="27">
        <f>('Modelo AHP'!$U$47*aux!V112)+('Modelo AHP'!$U$48*aux!W112)+('Modelo AHP'!$U$49*aux!X112)</f>
        <v>1.3270234208925227E-2</v>
      </c>
      <c r="AH112" s="28">
        <f t="shared" si="43"/>
        <v>7.85780700886465E-3</v>
      </c>
      <c r="AI112" s="27">
        <f>('Modelo AHP'!$U$56*aux!AA112)+('Modelo AHP'!$U$57*aux!AB112)+('Modelo AHP'!$U$58*aux!AC112)+('Modelo AHP'!$U$59*aux!AD112)</f>
        <v>1.1399063260649057E-2</v>
      </c>
      <c r="AJ112" s="29">
        <f>('Modelo AHP'!$U$23*aux!AE112)+('Modelo AHP'!$U$24*aux!AF112)+('Modelo AHP'!$U$25*aux!AG112)+('Modelo AHP'!$U$26*aux!AH112)+('Modelo AHP'!$U$27*aux!AI112)</f>
        <v>1.1637921530155665E-2</v>
      </c>
    </row>
    <row r="113" spans="1:36">
      <c r="A113" s="1">
        <f t="shared" si="44"/>
        <v>31</v>
      </c>
      <c r="B113" s="16" t="s">
        <v>138</v>
      </c>
      <c r="C113" s="17" t="s">
        <v>141</v>
      </c>
      <c r="D113" s="152">
        <v>7.9965207306465641E-2</v>
      </c>
      <c r="E113" s="18">
        <v>82.02</v>
      </c>
      <c r="F113" s="152">
        <v>0.46147325591252014</v>
      </c>
      <c r="G113" s="172">
        <v>28093.241656773745</v>
      </c>
      <c r="H113" s="155">
        <v>9.3266816083075526</v>
      </c>
      <c r="I113" s="155">
        <v>11.111701462797061</v>
      </c>
      <c r="J113" s="152">
        <v>5.1946434132668952E-2</v>
      </c>
      <c r="K113" s="174">
        <v>61831.43</v>
      </c>
      <c r="L113" s="152">
        <v>5.0938622982966503E-2</v>
      </c>
      <c r="M113" s="229">
        <v>1387</v>
      </c>
      <c r="N113" s="152">
        <v>6.2E-2</v>
      </c>
      <c r="O113" s="152">
        <v>5.8000000000000003E-2</v>
      </c>
      <c r="P113" s="23">
        <f t="shared" si="36"/>
        <v>7.9300611597859557E-3</v>
      </c>
      <c r="Q113" s="23">
        <f t="shared" si="45"/>
        <v>0.99227896634920876</v>
      </c>
      <c r="R113" s="23">
        <f t="shared" si="46"/>
        <v>7.8132202074740875E-3</v>
      </c>
      <c r="S113" s="23">
        <f t="shared" si="37"/>
        <v>9.4323407946094676E-3</v>
      </c>
      <c r="T113" s="23">
        <f t="shared" si="47"/>
        <v>0.99468712303087214</v>
      </c>
      <c r="U113" s="95">
        <f t="shared" si="48"/>
        <v>7.8321820711092314E-3</v>
      </c>
      <c r="V113" s="23">
        <f t="shared" si="49"/>
        <v>8.7796105401484574E-3</v>
      </c>
      <c r="W113" s="23">
        <f t="shared" si="50"/>
        <v>8.6869198609446797E-3</v>
      </c>
      <c r="X113" s="23">
        <f t="shared" si="51"/>
        <v>1.2172823854804551E-2</v>
      </c>
      <c r="Y113" s="23">
        <f t="shared" si="38"/>
        <v>0.99529151169605956</v>
      </c>
      <c r="Z113" s="95">
        <f t="shared" si="35"/>
        <v>7.8369410369768452E-3</v>
      </c>
      <c r="AA113" s="23">
        <f t="shared" si="39"/>
        <v>7.8186449196554989E-3</v>
      </c>
      <c r="AB113" s="23">
        <f t="shared" si="52"/>
        <v>1.4060520046631862E-2</v>
      </c>
      <c r="AC113" s="23">
        <f t="shared" si="41"/>
        <v>9.5004596996628825E-3</v>
      </c>
      <c r="AD113" s="23">
        <f t="shared" si="42"/>
        <v>8.8916142879043262E-3</v>
      </c>
      <c r="AE113" s="27">
        <f>('Modelo AHP'!$U$37*aux!P113)+('Modelo AHP'!$U$38*aux!R113)+('Modelo AHP'!$U$39*aux!S113)</f>
        <v>8.819744845448875E-3</v>
      </c>
      <c r="AF113" s="28">
        <f>aux!U113</f>
        <v>7.8321820711092314E-3</v>
      </c>
      <c r="AG113" s="27">
        <f>('Modelo AHP'!$U$47*aux!V113)+('Modelo AHP'!$U$48*aux!W113)+('Modelo AHP'!$U$49*aux!X113)</f>
        <v>1.0052941268780865E-2</v>
      </c>
      <c r="AH113" s="28">
        <f t="shared" si="43"/>
        <v>7.8369410369768452E-3</v>
      </c>
      <c r="AI113" s="27">
        <f>('Modelo AHP'!$U$56*aux!AA113)+('Modelo AHP'!$U$57*aux!AB113)+('Modelo AHP'!$U$58*aux!AC113)+('Modelo AHP'!$U$59*aux!AD113)</f>
        <v>1.1399063260649057E-2</v>
      </c>
      <c r="AJ113" s="29">
        <f>('Modelo AHP'!$U$23*aux!AE113)+('Modelo AHP'!$U$24*aux!AF113)+('Modelo AHP'!$U$25*aux!AG113)+('Modelo AHP'!$U$26*aux!AH113)+('Modelo AHP'!$U$27*aux!AI113)</f>
        <v>9.0901664427523888E-3</v>
      </c>
    </row>
    <row r="114" spans="1:36">
      <c r="A114" s="1">
        <f t="shared" si="44"/>
        <v>23</v>
      </c>
      <c r="B114" s="16" t="s">
        <v>138</v>
      </c>
      <c r="C114" s="17" t="s">
        <v>142</v>
      </c>
      <c r="D114" s="152">
        <v>0.12430091018752057</v>
      </c>
      <c r="E114" s="18">
        <v>83.28</v>
      </c>
      <c r="F114" s="152">
        <v>0.58049489453678171</v>
      </c>
      <c r="G114" s="172">
        <v>27222.893699648022</v>
      </c>
      <c r="H114" s="155">
        <v>11.043879325725699</v>
      </c>
      <c r="I114" s="155">
        <v>12.444177466540532</v>
      </c>
      <c r="J114" s="152">
        <v>5.1946434132668952E-2</v>
      </c>
      <c r="K114" s="174">
        <v>52288.23</v>
      </c>
      <c r="L114" s="152">
        <v>5.0938622982966503E-2</v>
      </c>
      <c r="M114" s="229">
        <v>1387</v>
      </c>
      <c r="N114" s="152">
        <v>6.2E-2</v>
      </c>
      <c r="O114" s="152">
        <v>5.8000000000000003E-2</v>
      </c>
      <c r="P114" s="23">
        <f t="shared" si="36"/>
        <v>1.2326783775178169E-2</v>
      </c>
      <c r="Q114" s="23">
        <f t="shared" si="45"/>
        <v>0.99216035500563404</v>
      </c>
      <c r="R114" s="23">
        <f t="shared" si="46"/>
        <v>7.8122862598868845E-3</v>
      </c>
      <c r="S114" s="23">
        <f t="shared" si="37"/>
        <v>1.1865098582960492E-2</v>
      </c>
      <c r="T114" s="23">
        <f t="shared" si="47"/>
        <v>0.99485171961509822</v>
      </c>
      <c r="U114" s="95">
        <f t="shared" si="48"/>
        <v>7.8334781072054993E-3</v>
      </c>
      <c r="V114" s="23">
        <f t="shared" si="49"/>
        <v>1.0396083345002685E-2</v>
      </c>
      <c r="W114" s="23">
        <f t="shared" si="50"/>
        <v>9.7286246169539948E-3</v>
      </c>
      <c r="X114" s="23">
        <f t="shared" si="51"/>
        <v>1.2172823854804551E-2</v>
      </c>
      <c r="Y114" s="23">
        <f t="shared" si="38"/>
        <v>0.99601823022063785</v>
      </c>
      <c r="Z114" s="95">
        <f t="shared" si="35"/>
        <v>7.8426632300837625E-3</v>
      </c>
      <c r="AA114" s="23">
        <f t="shared" si="39"/>
        <v>7.8186449196554989E-3</v>
      </c>
      <c r="AB114" s="23">
        <f t="shared" si="52"/>
        <v>1.4060520046631862E-2</v>
      </c>
      <c r="AC114" s="23">
        <f t="shared" si="41"/>
        <v>9.5004596996628825E-3</v>
      </c>
      <c r="AD114" s="23">
        <f t="shared" si="42"/>
        <v>8.8916142879043262E-3</v>
      </c>
      <c r="AE114" s="27">
        <f>('Modelo AHP'!$U$37*aux!P114)+('Modelo AHP'!$U$38*aux!R114)+('Modelo AHP'!$U$39*aux!S114)</f>
        <v>1.1598322908318434E-2</v>
      </c>
      <c r="AF114" s="28">
        <f>aux!U114</f>
        <v>7.8334781072054993E-3</v>
      </c>
      <c r="AG114" s="27">
        <f>('Modelo AHP'!$U$47*aux!V114)+('Modelo AHP'!$U$48*aux!W114)+('Modelo AHP'!$U$49*aux!X114)</f>
        <v>1.0788370481176951E-2</v>
      </c>
      <c r="AH114" s="28">
        <f t="shared" si="43"/>
        <v>7.8426632300837625E-3</v>
      </c>
      <c r="AI114" s="27">
        <f>('Modelo AHP'!$U$56*aux!AA114)+('Modelo AHP'!$U$57*aux!AB114)+('Modelo AHP'!$U$58*aux!AC114)+('Modelo AHP'!$U$59*aux!AD114)</f>
        <v>1.1399063260649057E-2</v>
      </c>
      <c r="AJ114" s="29">
        <f>('Modelo AHP'!$U$23*aux!AE114)+('Modelo AHP'!$U$24*aux!AF114)+('Modelo AHP'!$U$25*aux!AG114)+('Modelo AHP'!$U$26*aux!AH114)+('Modelo AHP'!$U$27*aux!AI114)</f>
        <v>9.8060325348297787E-3</v>
      </c>
    </row>
    <row r="115" spans="1:36">
      <c r="A115" s="1">
        <f t="shared" si="44"/>
        <v>22</v>
      </c>
      <c r="B115" s="16" t="s">
        <v>138</v>
      </c>
      <c r="C115" s="17" t="s">
        <v>143</v>
      </c>
      <c r="D115" s="152">
        <v>0.10214538362368186</v>
      </c>
      <c r="E115" s="18">
        <v>83.21</v>
      </c>
      <c r="F115" s="152">
        <v>0.59364868235098511</v>
      </c>
      <c r="G115" s="172">
        <v>27746.384637124309</v>
      </c>
      <c r="H115" s="155">
        <v>11.43610983312414</v>
      </c>
      <c r="I115" s="155">
        <v>13.062443339501318</v>
      </c>
      <c r="J115" s="152">
        <v>5.1946434132668952E-2</v>
      </c>
      <c r="K115" s="174">
        <v>58623.78</v>
      </c>
      <c r="L115" s="152">
        <v>5.0938622982966503E-2</v>
      </c>
      <c r="M115" s="229">
        <v>1387</v>
      </c>
      <c r="N115" s="152">
        <v>6.2E-2</v>
      </c>
      <c r="O115" s="152">
        <v>5.8000000000000003E-2</v>
      </c>
      <c r="P115" s="23">
        <f t="shared" si="36"/>
        <v>1.0129644711870851E-2</v>
      </c>
      <c r="Q115" s="23">
        <f t="shared" si="45"/>
        <v>0.99216694452472154</v>
      </c>
      <c r="R115" s="23">
        <f t="shared" si="46"/>
        <v>7.8123381458639514E-3</v>
      </c>
      <c r="S115" s="23">
        <f t="shared" si="37"/>
        <v>1.2133957087356826E-2</v>
      </c>
      <c r="T115" s="23">
        <f t="shared" si="47"/>
        <v>0.99475271918719299</v>
      </c>
      <c r="U115" s="95">
        <f t="shared" si="48"/>
        <v>7.8326985762771119E-3</v>
      </c>
      <c r="V115" s="23">
        <f t="shared" si="49"/>
        <v>1.0765306959739976E-2</v>
      </c>
      <c r="W115" s="23">
        <f t="shared" si="50"/>
        <v>1.021197328404601E-2</v>
      </c>
      <c r="X115" s="23">
        <f t="shared" si="51"/>
        <v>1.2172823854804551E-2</v>
      </c>
      <c r="Y115" s="23">
        <f t="shared" si="38"/>
        <v>0.99553577553579498</v>
      </c>
      <c r="Z115" s="95">
        <f t="shared" si="35"/>
        <v>7.8388643742975973E-3</v>
      </c>
      <c r="AA115" s="23">
        <f t="shared" si="39"/>
        <v>7.8186449196554989E-3</v>
      </c>
      <c r="AB115" s="23">
        <f t="shared" si="52"/>
        <v>1.4060520046631862E-2</v>
      </c>
      <c r="AC115" s="23">
        <f t="shared" si="41"/>
        <v>9.5004596996628825E-3</v>
      </c>
      <c r="AD115" s="23">
        <f t="shared" si="42"/>
        <v>8.8916142879043262E-3</v>
      </c>
      <c r="AE115" s="27">
        <f>('Modelo AHP'!$U$37*aux!P115)+('Modelo AHP'!$U$38*aux!R115)+('Modelo AHP'!$U$39*aux!S115)</f>
        <v>1.1100501480561745E-2</v>
      </c>
      <c r="AF115" s="28">
        <f>aux!U115</f>
        <v>7.8326985762771119E-3</v>
      </c>
      <c r="AG115" s="27">
        <f>('Modelo AHP'!$U$47*aux!V115)+('Modelo AHP'!$U$48*aux!W115)+('Modelo AHP'!$U$49*aux!X115)</f>
        <v>1.1065173941623419E-2</v>
      </c>
      <c r="AH115" s="28">
        <f t="shared" si="43"/>
        <v>7.8388643742975973E-3</v>
      </c>
      <c r="AI115" s="27">
        <f>('Modelo AHP'!$U$56*aux!AA115)+('Modelo AHP'!$U$57*aux!AB115)+('Modelo AHP'!$U$58*aux!AC115)+('Modelo AHP'!$U$59*aux!AD115)</f>
        <v>1.1399063260649057E-2</v>
      </c>
      <c r="AJ115" s="29">
        <f>('Modelo AHP'!$U$23*aux!AE115)+('Modelo AHP'!$U$24*aux!AF115)+('Modelo AHP'!$U$25*aux!AG115)+('Modelo AHP'!$U$26*aux!AH115)+('Modelo AHP'!$U$27*aux!AI115)</f>
        <v>9.8170075120394273E-3</v>
      </c>
    </row>
    <row r="116" spans="1:36">
      <c r="A116" s="1">
        <f t="shared" si="44"/>
        <v>35</v>
      </c>
      <c r="B116" s="16" t="s">
        <v>144</v>
      </c>
      <c r="C116" s="17" t="s">
        <v>145</v>
      </c>
      <c r="D116" s="152">
        <v>7.2560155432670748E-2</v>
      </c>
      <c r="E116" s="18">
        <v>82.85</v>
      </c>
      <c r="F116" s="152">
        <v>0.46183125767409228</v>
      </c>
      <c r="G116" s="172">
        <v>26951.110749932286</v>
      </c>
      <c r="H116" s="155">
        <v>10.799727247900975</v>
      </c>
      <c r="I116" s="155">
        <v>13.330454619996267</v>
      </c>
      <c r="J116" s="152">
        <v>4.5727586724733441E-2</v>
      </c>
      <c r="K116" s="174">
        <v>63560.83</v>
      </c>
      <c r="L116" s="152">
        <v>2.1302278687084047E-2</v>
      </c>
      <c r="M116" s="229">
        <v>1272</v>
      </c>
      <c r="N116" s="152">
        <v>1.9E-2</v>
      </c>
      <c r="O116" s="152">
        <v>2.1000000000000001E-2</v>
      </c>
      <c r="P116" s="23">
        <f t="shared" si="36"/>
        <v>7.1957103561229611E-3</v>
      </c>
      <c r="Q116" s="23">
        <f t="shared" si="45"/>
        <v>0.99220083348002863</v>
      </c>
      <c r="R116" s="23">
        <f t="shared" si="46"/>
        <v>7.8126049880317249E-3</v>
      </c>
      <c r="S116" s="23">
        <f t="shared" si="37"/>
        <v>9.4396582167503053E-3</v>
      </c>
      <c r="T116" s="23">
        <f t="shared" si="47"/>
        <v>0.99490311807568832</v>
      </c>
      <c r="U116" s="95">
        <f t="shared" si="48"/>
        <v>7.8338828194936105E-3</v>
      </c>
      <c r="V116" s="23">
        <f t="shared" si="49"/>
        <v>1.0166252388410388E-2</v>
      </c>
      <c r="W116" s="23">
        <f t="shared" si="50"/>
        <v>1.0421499477967236E-2</v>
      </c>
      <c r="X116" s="23">
        <f t="shared" si="51"/>
        <v>1.0715535489574901E-2</v>
      </c>
      <c r="Y116" s="23">
        <f t="shared" si="38"/>
        <v>0.99515981718935265</v>
      </c>
      <c r="Z116" s="95">
        <f t="shared" si="35"/>
        <v>7.8359040723571059E-3</v>
      </c>
      <c r="AA116" s="23">
        <f t="shared" si="39"/>
        <v>3.2697184038435827E-3</v>
      </c>
      <c r="AB116" s="23">
        <f t="shared" si="52"/>
        <v>1.2894723503472046E-2</v>
      </c>
      <c r="AC116" s="23">
        <f t="shared" si="41"/>
        <v>2.9114311982837864E-3</v>
      </c>
      <c r="AD116" s="23">
        <f t="shared" si="42"/>
        <v>3.2193775869998422E-3</v>
      </c>
      <c r="AE116" s="27">
        <f>('Modelo AHP'!$U$37*aux!P116)+('Modelo AHP'!$U$38*aux!R116)+('Modelo AHP'!$U$39*aux!S116)</f>
        <v>8.6037685356902434E-3</v>
      </c>
      <c r="AF116" s="28">
        <f>aux!U116</f>
        <v>7.8338828194936105E-3</v>
      </c>
      <c r="AG116" s="27">
        <f>('Modelo AHP'!$U$47*aux!V116)+('Modelo AHP'!$U$48*aux!W116)+('Modelo AHP'!$U$49*aux!X116)</f>
        <v>1.0492212729802445E-2</v>
      </c>
      <c r="AH116" s="28">
        <f t="shared" si="43"/>
        <v>7.8359040723571059E-3</v>
      </c>
      <c r="AI116" s="27">
        <f>('Modelo AHP'!$U$56*aux!AA116)+('Modelo AHP'!$U$57*aux!AB116)+('Modelo AHP'!$U$58*aux!AC116)+('Modelo AHP'!$U$59*aux!AD116)</f>
        <v>7.9381933280033064E-3</v>
      </c>
      <c r="AJ116" s="29">
        <f>('Modelo AHP'!$U$23*aux!AE116)+('Modelo AHP'!$U$24*aux!AF116)+('Modelo AHP'!$U$25*aux!AG116)+('Modelo AHP'!$U$26*aux!AH116)+('Modelo AHP'!$U$27*aux!AI116)</f>
        <v>8.8807021787491412E-3</v>
      </c>
    </row>
    <row r="117" spans="1:36">
      <c r="A117" s="1">
        <f t="shared" si="44"/>
        <v>48</v>
      </c>
      <c r="B117" s="16" t="s">
        <v>144</v>
      </c>
      <c r="C117" s="17" t="s">
        <v>146</v>
      </c>
      <c r="D117" s="152">
        <v>2.7850304612706701E-2</v>
      </c>
      <c r="E117" s="18">
        <v>82.28</v>
      </c>
      <c r="F117" s="152">
        <v>0.45567404106318637</v>
      </c>
      <c r="G117" s="172">
        <v>35175.686575185813</v>
      </c>
      <c r="H117" s="155">
        <v>9.7989066253302983</v>
      </c>
      <c r="I117" s="155">
        <v>11.183081718024523</v>
      </c>
      <c r="J117" s="152">
        <v>4.5727586724733441E-2</v>
      </c>
      <c r="K117" s="174">
        <v>57590.23</v>
      </c>
      <c r="L117" s="152">
        <v>2.1302278687084047E-2</v>
      </c>
      <c r="M117" s="229">
        <v>1272</v>
      </c>
      <c r="N117" s="152">
        <v>1.9E-2</v>
      </c>
      <c r="O117" s="152">
        <v>2.1000000000000001E-2</v>
      </c>
      <c r="P117" s="23">
        <f t="shared" si="36"/>
        <v>2.7618839034708E-3</v>
      </c>
      <c r="Q117" s="23">
        <f t="shared" si="45"/>
        <v>0.9922544909925981</v>
      </c>
      <c r="R117" s="23">
        <f t="shared" si="46"/>
        <v>7.8130274881306958E-3</v>
      </c>
      <c r="S117" s="23">
        <f t="shared" si="37"/>
        <v>9.313807011558678E-3</v>
      </c>
      <c r="T117" s="23">
        <f t="shared" si="47"/>
        <v>0.99334772051720477</v>
      </c>
      <c r="U117" s="95">
        <f t="shared" si="48"/>
        <v>7.8216355946236615E-3</v>
      </c>
      <c r="V117" s="23">
        <f t="shared" si="49"/>
        <v>9.2241364616811247E-3</v>
      </c>
      <c r="W117" s="23">
        <f t="shared" si="50"/>
        <v>8.7427236061128535E-3</v>
      </c>
      <c r="X117" s="23">
        <f t="shared" si="51"/>
        <v>1.0715535489574901E-2</v>
      </c>
      <c r="Y117" s="23">
        <f t="shared" si="38"/>
        <v>0.99561448078467152</v>
      </c>
      <c r="Z117" s="95">
        <f t="shared" si="35"/>
        <v>7.8394841006667031E-3</v>
      </c>
      <c r="AA117" s="23">
        <f t="shared" si="39"/>
        <v>3.2697184038435827E-3</v>
      </c>
      <c r="AB117" s="23">
        <f t="shared" si="52"/>
        <v>1.2894723503472046E-2</v>
      </c>
      <c r="AC117" s="23">
        <f t="shared" si="41"/>
        <v>2.9114311982837864E-3</v>
      </c>
      <c r="AD117" s="23">
        <f t="shared" si="42"/>
        <v>3.2193775869998422E-3</v>
      </c>
      <c r="AE117" s="27">
        <f>('Modelo AHP'!$U$37*aux!P117)+('Modelo AHP'!$U$38*aux!R117)+('Modelo AHP'!$U$39*aux!S117)</f>
        <v>7.1981521267895157E-3</v>
      </c>
      <c r="AF117" s="28">
        <f>aux!U117</f>
        <v>7.8216355946236615E-3</v>
      </c>
      <c r="AG117" s="27">
        <f>('Modelo AHP'!$U$47*aux!V117)+('Modelo AHP'!$U$48*aux!W117)+('Modelo AHP'!$U$49*aux!X117)</f>
        <v>9.5883887357761013E-3</v>
      </c>
      <c r="AH117" s="28">
        <f t="shared" si="43"/>
        <v>7.8394841006667031E-3</v>
      </c>
      <c r="AI117" s="27">
        <f>('Modelo AHP'!$U$56*aux!AA117)+('Modelo AHP'!$U$57*aux!AB117)+('Modelo AHP'!$U$58*aux!AC117)+('Modelo AHP'!$U$59*aux!AD117)</f>
        <v>7.9381933280033064E-3</v>
      </c>
      <c r="AJ117" s="29">
        <f>('Modelo AHP'!$U$23*aux!AE117)+('Modelo AHP'!$U$24*aux!AF117)+('Modelo AHP'!$U$25*aux!AG117)+('Modelo AHP'!$U$26*aux!AH117)+('Modelo AHP'!$U$27*aux!AI117)</f>
        <v>8.3335839087705262E-3</v>
      </c>
    </row>
    <row r="118" spans="1:36">
      <c r="A118" s="1">
        <f t="shared" si="44"/>
        <v>52</v>
      </c>
      <c r="B118" s="16" t="s">
        <v>147</v>
      </c>
      <c r="C118" s="17" t="s">
        <v>148</v>
      </c>
      <c r="D118" s="152">
        <v>5.1550988755331525E-2</v>
      </c>
      <c r="E118" s="18">
        <v>82.91</v>
      </c>
      <c r="F118" s="152">
        <v>0.41710085335286001</v>
      </c>
      <c r="G118" s="172">
        <v>33101.205429005742</v>
      </c>
      <c r="H118" s="155">
        <v>9.7419574075197577</v>
      </c>
      <c r="I118" s="155">
        <v>10.545936081545088</v>
      </c>
      <c r="J118" s="152">
        <v>4.6428419906379491E-2</v>
      </c>
      <c r="K118" s="174">
        <v>67856.12</v>
      </c>
      <c r="L118" s="152">
        <v>2.1325403175454744E-2</v>
      </c>
      <c r="M118" s="229">
        <v>605</v>
      </c>
      <c r="N118" s="152">
        <v>2.1999999999999999E-2</v>
      </c>
      <c r="O118" s="152">
        <v>2.1999999999999999E-2</v>
      </c>
      <c r="P118" s="23">
        <f t="shared" si="36"/>
        <v>5.1122545347814423E-3</v>
      </c>
      <c r="Q118" s="23">
        <f t="shared" si="45"/>
        <v>0.99219518532081075</v>
      </c>
      <c r="R118" s="23">
        <f t="shared" si="46"/>
        <v>7.8125605143370951E-3</v>
      </c>
      <c r="S118" s="23">
        <f t="shared" si="37"/>
        <v>8.5253854782267203E-3</v>
      </c>
      <c r="T118" s="23">
        <f t="shared" si="47"/>
        <v>0.99374003775987418</v>
      </c>
      <c r="U118" s="95">
        <f t="shared" si="48"/>
        <v>7.8247247067706645E-3</v>
      </c>
      <c r="V118" s="23">
        <f t="shared" si="49"/>
        <v>9.1705276891357775E-3</v>
      </c>
      <c r="W118" s="23">
        <f t="shared" si="50"/>
        <v>8.2446150938945816E-3</v>
      </c>
      <c r="X118" s="23">
        <f t="shared" si="51"/>
        <v>1.0879764642436318E-2</v>
      </c>
      <c r="Y118" s="23">
        <f t="shared" si="38"/>
        <v>0.99483272912544995</v>
      </c>
      <c r="Z118" s="95">
        <f t="shared" si="35"/>
        <v>7.8333285757909432E-3</v>
      </c>
      <c r="AA118" s="23">
        <f t="shared" si="39"/>
        <v>3.2732678159189672E-3</v>
      </c>
      <c r="AB118" s="23">
        <f t="shared" si="52"/>
        <v>6.1331035531451165E-3</v>
      </c>
      <c r="AC118" s="23">
        <f t="shared" si="41"/>
        <v>3.3711308611706998E-3</v>
      </c>
      <c r="AD118" s="23">
        <f t="shared" si="42"/>
        <v>3.3726812816188821E-3</v>
      </c>
      <c r="AE118" s="27">
        <f>('Modelo AHP'!$U$37*aux!P118)+('Modelo AHP'!$U$38*aux!R118)+('Modelo AHP'!$U$39*aux!S118)</f>
        <v>7.4301636988041743E-3</v>
      </c>
      <c r="AF118" s="28">
        <f>aux!U118</f>
        <v>7.8247247067706645E-3</v>
      </c>
      <c r="AG118" s="27">
        <f>('Modelo AHP'!$U$47*aux!V118)+('Modelo AHP'!$U$48*aux!W118)+('Modelo AHP'!$U$49*aux!X118)</f>
        <v>9.4220599349546345E-3</v>
      </c>
      <c r="AH118" s="28">
        <f t="shared" si="43"/>
        <v>7.8333285757909432E-3</v>
      </c>
      <c r="AI118" s="27">
        <f>('Modelo AHP'!$U$56*aux!AA118)+('Modelo AHP'!$U$57*aux!AB118)+('Modelo AHP'!$U$58*aux!AC118)+('Modelo AHP'!$U$59*aux!AD118)</f>
        <v>4.7189509410736725E-3</v>
      </c>
      <c r="AJ118" s="29">
        <f>('Modelo AHP'!$U$23*aux!AE118)+('Modelo AHP'!$U$24*aux!AF118)+('Modelo AHP'!$U$25*aux!AG118)+('Modelo AHP'!$U$26*aux!AH118)+('Modelo AHP'!$U$27*aux!AI118)</f>
        <v>8.01461699735013E-3</v>
      </c>
    </row>
    <row r="119" spans="1:36">
      <c r="A119" s="1">
        <f t="shared" si="44"/>
        <v>29</v>
      </c>
      <c r="B119" s="16" t="s">
        <v>147</v>
      </c>
      <c r="C119" s="17" t="s">
        <v>149</v>
      </c>
      <c r="D119" s="152">
        <v>7.4657571328027722E-2</v>
      </c>
      <c r="E119" s="18">
        <v>83.25</v>
      </c>
      <c r="F119" s="152">
        <v>0.68284993694829765</v>
      </c>
      <c r="G119" s="172">
        <v>22751.875072645988</v>
      </c>
      <c r="H119" s="155">
        <v>12.960600516656537</v>
      </c>
      <c r="I119" s="155">
        <v>13.872561066758548</v>
      </c>
      <c r="J119" s="152">
        <v>4.6428419906379491E-2</v>
      </c>
      <c r="K119" s="174">
        <v>48593.34</v>
      </c>
      <c r="L119" s="152">
        <v>2.1325403175454744E-2</v>
      </c>
      <c r="M119" s="229">
        <v>605</v>
      </c>
      <c r="N119" s="152">
        <v>2.1999999999999999E-2</v>
      </c>
      <c r="O119" s="152">
        <v>2.1999999999999999E-2</v>
      </c>
      <c r="P119" s="23">
        <f t="shared" si="36"/>
        <v>7.4037087705326639E-3</v>
      </c>
      <c r="Q119" s="23">
        <f t="shared" si="45"/>
        <v>0.99216317908524299</v>
      </c>
      <c r="R119" s="23">
        <f t="shared" si="46"/>
        <v>7.8123084967341994E-3</v>
      </c>
      <c r="S119" s="23">
        <f t="shared" si="37"/>
        <v>1.3957197376774753E-2</v>
      </c>
      <c r="T119" s="23">
        <f t="shared" si="47"/>
        <v>0.99569726005440218</v>
      </c>
      <c r="U119" s="95">
        <f t="shared" si="48"/>
        <v>7.8401359059401769E-3</v>
      </c>
      <c r="V119" s="23">
        <f t="shared" si="49"/>
        <v>1.2200376262585829E-2</v>
      </c>
      <c r="W119" s="23">
        <f t="shared" si="50"/>
        <v>1.0845308133634627E-2</v>
      </c>
      <c r="X119" s="23">
        <f t="shared" si="51"/>
        <v>1.0879764642436318E-2</v>
      </c>
      <c r="Y119" s="23">
        <f t="shared" si="38"/>
        <v>0.99629959758266307</v>
      </c>
      <c r="Z119" s="95">
        <f t="shared" si="35"/>
        <v>7.8448787211233308E-3</v>
      </c>
      <c r="AA119" s="23">
        <f t="shared" si="39"/>
        <v>3.2732678159189672E-3</v>
      </c>
      <c r="AB119" s="23">
        <f t="shared" si="52"/>
        <v>6.1331035531451165E-3</v>
      </c>
      <c r="AC119" s="23">
        <f t="shared" si="41"/>
        <v>3.3711308611706998E-3</v>
      </c>
      <c r="AD119" s="23">
        <f t="shared" si="42"/>
        <v>3.3726812816188821E-3</v>
      </c>
      <c r="AE119" s="27">
        <f>('Modelo AHP'!$U$37*aux!P119)+('Modelo AHP'!$U$38*aux!R119)+('Modelo AHP'!$U$39*aux!S119)</f>
        <v>1.1376661906898072E-2</v>
      </c>
      <c r="AF119" s="28">
        <f>aux!U119</f>
        <v>7.8401359059401769E-3</v>
      </c>
      <c r="AG119" s="27">
        <f>('Modelo AHP'!$U$47*aux!V119)+('Modelo AHP'!$U$48*aux!W119)+('Modelo AHP'!$U$49*aux!X119)</f>
        <v>1.1087932943239117E-2</v>
      </c>
      <c r="AH119" s="28">
        <f t="shared" si="43"/>
        <v>7.8448787211233308E-3</v>
      </c>
      <c r="AI119" s="27">
        <f>('Modelo AHP'!$U$56*aux!AA119)+('Modelo AHP'!$U$57*aux!AB119)+('Modelo AHP'!$U$58*aux!AC119)+('Modelo AHP'!$U$59*aux!AD119)</f>
        <v>4.7189509410736725E-3</v>
      </c>
      <c r="AJ119" s="29">
        <f>('Modelo AHP'!$U$23*aux!AE119)+('Modelo AHP'!$U$24*aux!AF119)+('Modelo AHP'!$U$25*aux!AG119)+('Modelo AHP'!$U$26*aux!AH119)+('Modelo AHP'!$U$27*aux!AI119)</f>
        <v>9.2483397591497651E-3</v>
      </c>
    </row>
    <row r="120" spans="1:36">
      <c r="A120" s="1">
        <f t="shared" si="44"/>
        <v>38</v>
      </c>
      <c r="B120" s="16" t="s">
        <v>150</v>
      </c>
      <c r="C120" s="17" t="s">
        <v>151</v>
      </c>
      <c r="D120" s="152">
        <v>9.0411476028690069E-2</v>
      </c>
      <c r="E120" s="18">
        <v>83.06</v>
      </c>
      <c r="F120" s="152">
        <v>0.49572181872450505</v>
      </c>
      <c r="G120" s="172">
        <v>29644.913238905545</v>
      </c>
      <c r="H120" s="155">
        <v>10.39134462866248</v>
      </c>
      <c r="I120" s="155">
        <v>12.75183915041038</v>
      </c>
      <c r="J120" s="152">
        <v>3.7670177241202155E-2</v>
      </c>
      <c r="K120" s="174">
        <v>66764.789999999994</v>
      </c>
      <c r="L120" s="152">
        <v>6.0442787703322065E-2</v>
      </c>
      <c r="M120" s="229">
        <v>772</v>
      </c>
      <c r="N120" s="152">
        <v>6.3E-2</v>
      </c>
      <c r="O120" s="152">
        <v>6.5000000000000002E-2</v>
      </c>
      <c r="P120" s="23">
        <f t="shared" si="36"/>
        <v>8.9660060744451188E-3</v>
      </c>
      <c r="Q120" s="23">
        <f t="shared" si="45"/>
        <v>0.99218106492276614</v>
      </c>
      <c r="R120" s="23">
        <f t="shared" si="46"/>
        <v>7.8124493301005233E-3</v>
      </c>
      <c r="S120" s="23">
        <f t="shared" si="37"/>
        <v>1.0132368612103334E-2</v>
      </c>
      <c r="T120" s="23">
        <f t="shared" si="47"/>
        <v>0.99439367735760043</v>
      </c>
      <c r="U120" s="95">
        <f t="shared" si="48"/>
        <v>7.8298714752566972E-3</v>
      </c>
      <c r="V120" s="23">
        <f t="shared" si="49"/>
        <v>9.7818240891655566E-3</v>
      </c>
      <c r="W120" s="23">
        <f t="shared" si="50"/>
        <v>9.9691487527948357E-3</v>
      </c>
      <c r="X120" s="23">
        <f t="shared" si="51"/>
        <v>8.8274092301561646E-3</v>
      </c>
      <c r="Y120" s="23">
        <f t="shared" si="38"/>
        <v>0.99491583434460373</v>
      </c>
      <c r="Z120" s="95">
        <f t="shared" si="35"/>
        <v>7.8339829475953041E-3</v>
      </c>
      <c r="AA120" s="23">
        <f t="shared" si="39"/>
        <v>9.2774532826382511E-3</v>
      </c>
      <c r="AB120" s="23">
        <f t="shared" si="52"/>
        <v>7.8260428810380655E-3</v>
      </c>
      <c r="AC120" s="23">
        <f t="shared" si="41"/>
        <v>9.6536929206251874E-3</v>
      </c>
      <c r="AD120" s="23">
        <f t="shared" si="42"/>
        <v>9.9647401502376068E-3</v>
      </c>
      <c r="AE120" s="27">
        <f>('Modelo AHP'!$U$37*aux!P120)+('Modelo AHP'!$U$38*aux!R120)+('Modelo AHP'!$U$39*aux!S120)</f>
        <v>9.5504679226055874E-3</v>
      </c>
      <c r="AF120" s="28">
        <f>aux!U120</f>
        <v>7.8298714752566972E-3</v>
      </c>
      <c r="AG120" s="27">
        <f>('Modelo AHP'!$U$47*aux!V120)+('Modelo AHP'!$U$48*aux!W120)+('Modelo AHP'!$U$49*aux!X120)</f>
        <v>9.4951766493644105E-3</v>
      </c>
      <c r="AH120" s="28">
        <f t="shared" si="43"/>
        <v>7.8339829475953041E-3</v>
      </c>
      <c r="AI120" s="27">
        <f>('Modelo AHP'!$U$56*aux!AA120)+('Modelo AHP'!$U$57*aux!AB120)+('Modelo AHP'!$U$58*aux!AC120)+('Modelo AHP'!$U$59*aux!AD120)</f>
        <v>8.7282603104174433E-3</v>
      </c>
      <c r="AJ120" s="29">
        <f>('Modelo AHP'!$U$23*aux!AE120)+('Modelo AHP'!$U$24*aux!AF120)+('Modelo AHP'!$U$25*aux!AG120)+('Modelo AHP'!$U$26*aux!AH120)+('Modelo AHP'!$U$27*aux!AI120)</f>
        <v>8.7705057262142758E-3</v>
      </c>
    </row>
    <row r="121" spans="1:36">
      <c r="A121" s="1">
        <f t="shared" si="44"/>
        <v>24</v>
      </c>
      <c r="B121" s="16" t="s">
        <v>150</v>
      </c>
      <c r="C121" s="17" t="s">
        <v>152</v>
      </c>
      <c r="D121" s="152">
        <v>6.4439411098527744E-2</v>
      </c>
      <c r="E121" s="18">
        <v>81.489999999999995</v>
      </c>
      <c r="F121" s="152">
        <v>0.67596657697210027</v>
      </c>
      <c r="G121" s="172">
        <v>22632.658790544257</v>
      </c>
      <c r="H121" s="155">
        <v>13.218562216495764</v>
      </c>
      <c r="I121" s="155">
        <v>16.420846578597502</v>
      </c>
      <c r="J121" s="152">
        <v>3.7670177241202155E-2</v>
      </c>
      <c r="K121" s="174">
        <v>63268.02</v>
      </c>
      <c r="L121" s="152">
        <v>6.0442787703322065E-2</v>
      </c>
      <c r="M121" s="229">
        <v>772</v>
      </c>
      <c r="N121" s="152">
        <v>6.3E-2</v>
      </c>
      <c r="O121" s="152">
        <v>6.5000000000000002E-2</v>
      </c>
      <c r="P121" s="23">
        <f t="shared" si="36"/>
        <v>6.3903851227882329E-3</v>
      </c>
      <c r="Q121" s="23">
        <f t="shared" si="45"/>
        <v>0.99232885842229968</v>
      </c>
      <c r="R121" s="23">
        <f t="shared" si="46"/>
        <v>7.813613058443308E-3</v>
      </c>
      <c r="S121" s="23">
        <f t="shared" si="37"/>
        <v>1.3816504072719499E-2</v>
      </c>
      <c r="T121" s="23">
        <f t="shared" si="47"/>
        <v>0.99571980574162688</v>
      </c>
      <c r="U121" s="95">
        <f t="shared" si="48"/>
        <v>7.8403134310364338E-3</v>
      </c>
      <c r="V121" s="23">
        <f t="shared" si="49"/>
        <v>1.2443206816257326E-2</v>
      </c>
      <c r="W121" s="23">
        <f t="shared" si="50"/>
        <v>1.2837509966834264E-2</v>
      </c>
      <c r="X121" s="23">
        <f t="shared" si="51"/>
        <v>8.8274092301561646E-3</v>
      </c>
      <c r="Y121" s="23">
        <f t="shared" si="38"/>
        <v>0.99518211478881424</v>
      </c>
      <c r="Z121" s="95">
        <f t="shared" si="35"/>
        <v>7.83607964400641E-3</v>
      </c>
      <c r="AA121" s="23">
        <f t="shared" si="39"/>
        <v>9.2774532826382511E-3</v>
      </c>
      <c r="AB121" s="23">
        <f t="shared" si="52"/>
        <v>7.8260428810380655E-3</v>
      </c>
      <c r="AC121" s="23">
        <f t="shared" si="41"/>
        <v>9.6536929206251874E-3</v>
      </c>
      <c r="AD121" s="23">
        <f t="shared" si="42"/>
        <v>9.9647401502376068E-3</v>
      </c>
      <c r="AE121" s="27">
        <f>('Modelo AHP'!$U$37*aux!P121)+('Modelo AHP'!$U$38*aux!R121)+('Modelo AHP'!$U$39*aux!S121)</f>
        <v>1.0988379286312499E-2</v>
      </c>
      <c r="AF121" s="28">
        <f>aux!U121</f>
        <v>7.8403134310364338E-3</v>
      </c>
      <c r="AG121" s="27">
        <f>('Modelo AHP'!$U$47*aux!V121)+('Modelo AHP'!$U$48*aux!W121)+('Modelo AHP'!$U$49*aux!X121)</f>
        <v>1.121739714422554E-2</v>
      </c>
      <c r="AH121" s="28">
        <f t="shared" si="43"/>
        <v>7.83607964400641E-3</v>
      </c>
      <c r="AI121" s="27">
        <f>('Modelo AHP'!$U$56*aux!AA121)+('Modelo AHP'!$U$57*aux!AB121)+('Modelo AHP'!$U$58*aux!AC121)+('Modelo AHP'!$U$59*aux!AD121)</f>
        <v>8.7282603104174433E-3</v>
      </c>
      <c r="AJ121" s="29">
        <f>('Modelo AHP'!$U$23*aux!AE121)+('Modelo AHP'!$U$24*aux!AF121)+('Modelo AHP'!$U$25*aux!AG121)+('Modelo AHP'!$U$26*aux!AH121)+('Modelo AHP'!$U$27*aux!AI121)</f>
        <v>9.6025248734323207E-3</v>
      </c>
    </row>
    <row r="122" spans="1:36">
      <c r="A122" s="1">
        <f t="shared" si="44"/>
        <v>18</v>
      </c>
      <c r="B122" s="16" t="s">
        <v>150</v>
      </c>
      <c r="C122" s="17" t="s">
        <v>153</v>
      </c>
      <c r="D122" s="152">
        <v>9.2748324192565512E-2</v>
      </c>
      <c r="E122" s="18">
        <v>78.36</v>
      </c>
      <c r="F122" s="152">
        <v>0.70713491180676946</v>
      </c>
      <c r="G122" s="172">
        <v>20884.650839718051</v>
      </c>
      <c r="H122" s="155">
        <v>14.049824509630596</v>
      </c>
      <c r="I122" s="155">
        <v>16.649798950317425</v>
      </c>
      <c r="J122" s="152">
        <v>3.7670177241202155E-2</v>
      </c>
      <c r="K122" s="174">
        <v>46987.96</v>
      </c>
      <c r="L122" s="152">
        <v>6.0442787703322065E-2</v>
      </c>
      <c r="M122" s="229">
        <v>772</v>
      </c>
      <c r="N122" s="152">
        <v>6.3E-2</v>
      </c>
      <c r="O122" s="152">
        <v>6.5000000000000002E-2</v>
      </c>
      <c r="P122" s="23">
        <f t="shared" si="36"/>
        <v>9.1977487220899212E-3</v>
      </c>
      <c r="Q122" s="23">
        <f t="shared" si="45"/>
        <v>0.99262350406149713</v>
      </c>
      <c r="R122" s="23">
        <f t="shared" si="46"/>
        <v>7.8159331028464368E-3</v>
      </c>
      <c r="S122" s="23">
        <f t="shared" si="37"/>
        <v>1.4453573182130312E-2</v>
      </c>
      <c r="T122" s="23">
        <f t="shared" si="47"/>
        <v>0.99605038173201133</v>
      </c>
      <c r="U122" s="95">
        <f t="shared" si="48"/>
        <v>7.842916391590642E-3</v>
      </c>
      <c r="V122" s="23">
        <f t="shared" si="49"/>
        <v>1.3225710122034792E-2</v>
      </c>
      <c r="W122" s="23">
        <f t="shared" si="50"/>
        <v>1.3016500638223625E-2</v>
      </c>
      <c r="X122" s="23">
        <f t="shared" si="51"/>
        <v>8.8274092301561646E-3</v>
      </c>
      <c r="Y122" s="23">
        <f t="shared" si="38"/>
        <v>0.9964218479164072</v>
      </c>
      <c r="Z122" s="95">
        <f t="shared" si="35"/>
        <v>7.8458413221764341E-3</v>
      </c>
      <c r="AA122" s="23">
        <f t="shared" si="39"/>
        <v>9.2774532826382511E-3</v>
      </c>
      <c r="AB122" s="23">
        <f t="shared" si="52"/>
        <v>7.8260428810380655E-3</v>
      </c>
      <c r="AC122" s="23">
        <f t="shared" si="41"/>
        <v>9.6536929206251874E-3</v>
      </c>
      <c r="AD122" s="23">
        <f t="shared" si="42"/>
        <v>9.9647401502376068E-3</v>
      </c>
      <c r="AE122" s="27">
        <f>('Modelo AHP'!$U$37*aux!P122)+('Modelo AHP'!$U$38*aux!R122)+('Modelo AHP'!$U$39*aux!S122)</f>
        <v>1.2213061836189806E-2</v>
      </c>
      <c r="AF122" s="28">
        <f>aux!U122</f>
        <v>7.842916391590642E-3</v>
      </c>
      <c r="AG122" s="27">
        <f>('Modelo AHP'!$U$47*aux!V122)+('Modelo AHP'!$U$48*aux!W122)+('Modelo AHP'!$U$49*aux!X122)</f>
        <v>1.142916627997325E-2</v>
      </c>
      <c r="AH122" s="28">
        <f t="shared" si="43"/>
        <v>7.8458413221764341E-3</v>
      </c>
      <c r="AI122" s="27">
        <f>('Modelo AHP'!$U$56*aux!AA122)+('Modelo AHP'!$U$57*aux!AB122)+('Modelo AHP'!$U$58*aux!AC122)+('Modelo AHP'!$U$59*aux!AD122)</f>
        <v>8.7282603104174433E-3</v>
      </c>
      <c r="AJ122" s="29">
        <f>('Modelo AHP'!$U$23*aux!AE122)+('Modelo AHP'!$U$24*aux!AF122)+('Modelo AHP'!$U$25*aux!AG122)+('Modelo AHP'!$U$26*aux!AH122)+('Modelo AHP'!$U$27*aux!AI122)</f>
        <v>9.8808462885242067E-3</v>
      </c>
    </row>
    <row r="123" spans="1:36">
      <c r="A123" s="1">
        <f t="shared" si="44"/>
        <v>36</v>
      </c>
      <c r="B123" s="16" t="s">
        <v>150</v>
      </c>
      <c r="C123" s="17" t="s">
        <v>154</v>
      </c>
      <c r="D123" s="152">
        <v>5.4654932839277443E-2</v>
      </c>
      <c r="E123" s="18">
        <v>81.45</v>
      </c>
      <c r="F123" s="152">
        <v>0.58440896739130432</v>
      </c>
      <c r="G123" s="172">
        <v>26734.888605024669</v>
      </c>
      <c r="H123" s="155">
        <v>11.253563232409357</v>
      </c>
      <c r="I123" s="155">
        <v>12.837314761195866</v>
      </c>
      <c r="J123" s="152">
        <v>3.7670177241202155E-2</v>
      </c>
      <c r="K123" s="174">
        <v>72454.880000000005</v>
      </c>
      <c r="L123" s="152">
        <v>6.0442787703322065E-2</v>
      </c>
      <c r="M123" s="229">
        <v>772</v>
      </c>
      <c r="N123" s="152">
        <v>6.3E-2</v>
      </c>
      <c r="O123" s="152">
        <v>6.5000000000000002E-2</v>
      </c>
      <c r="P123" s="23">
        <f t="shared" si="36"/>
        <v>5.4200692363417383E-3</v>
      </c>
      <c r="Q123" s="23">
        <f t="shared" si="45"/>
        <v>0.99233262386177823</v>
      </c>
      <c r="R123" s="23">
        <f t="shared" si="46"/>
        <v>7.81364270757306E-3</v>
      </c>
      <c r="S123" s="23">
        <f t="shared" si="37"/>
        <v>1.1945100768538469E-2</v>
      </c>
      <c r="T123" s="23">
        <f t="shared" si="47"/>
        <v>0.99494400910805592</v>
      </c>
      <c r="U123" s="95">
        <f t="shared" si="48"/>
        <v>7.8342047961264261E-3</v>
      </c>
      <c r="V123" s="23">
        <f t="shared" si="49"/>
        <v>1.0593467914835064E-2</v>
      </c>
      <c r="W123" s="23">
        <f t="shared" si="50"/>
        <v>1.0035971982652553E-2</v>
      </c>
      <c r="X123" s="23">
        <f t="shared" si="51"/>
        <v>8.8274092301561646E-3</v>
      </c>
      <c r="Y123" s="23">
        <f t="shared" si="38"/>
        <v>0.99448253169879119</v>
      </c>
      <c r="Z123" s="95">
        <f t="shared" si="35"/>
        <v>7.8305711157385122E-3</v>
      </c>
      <c r="AA123" s="23">
        <f t="shared" si="39"/>
        <v>9.2774532826382511E-3</v>
      </c>
      <c r="AB123" s="23">
        <f t="shared" si="52"/>
        <v>7.8260428810380655E-3</v>
      </c>
      <c r="AC123" s="23">
        <f t="shared" si="41"/>
        <v>9.6536929206251874E-3</v>
      </c>
      <c r="AD123" s="23">
        <f t="shared" si="42"/>
        <v>9.9647401502376068E-3</v>
      </c>
      <c r="AE123" s="27">
        <f>('Modelo AHP'!$U$37*aux!P123)+('Modelo AHP'!$U$38*aux!R123)+('Modelo AHP'!$U$39*aux!S123)</f>
        <v>9.5744455027829082E-3</v>
      </c>
      <c r="AF123" s="28">
        <f>aux!U123</f>
        <v>7.8342047961264261E-3</v>
      </c>
      <c r="AG123" s="27">
        <f>('Modelo AHP'!$U$47*aux!V123)+('Modelo AHP'!$U$48*aux!W123)+('Modelo AHP'!$U$49*aux!X123)</f>
        <v>9.6621380481739204E-3</v>
      </c>
      <c r="AH123" s="28">
        <f t="shared" si="43"/>
        <v>7.8305711157385122E-3</v>
      </c>
      <c r="AI123" s="27">
        <f>('Modelo AHP'!$U$56*aux!AA123)+('Modelo AHP'!$U$57*aux!AB123)+('Modelo AHP'!$U$58*aux!AC123)+('Modelo AHP'!$U$59*aux!AD123)</f>
        <v>8.7282603104174433E-3</v>
      </c>
      <c r="AJ123" s="29">
        <f>('Modelo AHP'!$U$23*aux!AE123)+('Modelo AHP'!$U$24*aux!AF123)+('Modelo AHP'!$U$25*aux!AG123)+('Modelo AHP'!$U$26*aux!AH123)+('Modelo AHP'!$U$27*aux!AI123)</f>
        <v>8.8327038346834794E-3</v>
      </c>
    </row>
    <row r="124" spans="1:36">
      <c r="A124" s="1">
        <f t="shared" si="44"/>
        <v>74</v>
      </c>
      <c r="B124" s="16" t="s">
        <v>150</v>
      </c>
      <c r="C124" s="17" t="s">
        <v>155</v>
      </c>
      <c r="D124" s="152">
        <v>2.1423130633489905E-2</v>
      </c>
      <c r="E124" s="18">
        <v>83.81</v>
      </c>
      <c r="F124" s="152">
        <v>0.32102376599634369</v>
      </c>
      <c r="G124" s="172">
        <v>41992.883089174917</v>
      </c>
      <c r="H124" s="155">
        <v>6.6499751352861569</v>
      </c>
      <c r="I124" s="155">
        <v>7.7282907238020924</v>
      </c>
      <c r="J124" s="152">
        <v>3.7670177241202155E-2</v>
      </c>
      <c r="K124" s="174">
        <v>80868.570000000007</v>
      </c>
      <c r="L124" s="152">
        <v>6.0442787703322065E-2</v>
      </c>
      <c r="M124" s="229">
        <v>772</v>
      </c>
      <c r="N124" s="152">
        <v>6.3E-2</v>
      </c>
      <c r="O124" s="152">
        <v>6.5000000000000002E-2</v>
      </c>
      <c r="P124" s="23">
        <f t="shared" si="36"/>
        <v>2.1245081689911746E-3</v>
      </c>
      <c r="Q124" s="23">
        <f t="shared" si="45"/>
        <v>0.99211046293254312</v>
      </c>
      <c r="R124" s="23">
        <f t="shared" si="46"/>
        <v>7.8118934089176648E-3</v>
      </c>
      <c r="S124" s="23">
        <f t="shared" si="37"/>
        <v>6.5616057382542762E-3</v>
      </c>
      <c r="T124" s="23">
        <f t="shared" si="47"/>
        <v>0.99205848067811142</v>
      </c>
      <c r="U124" s="95">
        <f t="shared" si="48"/>
        <v>7.811484099827651E-3</v>
      </c>
      <c r="V124" s="23">
        <f t="shared" si="49"/>
        <v>6.2599104634899275E-3</v>
      </c>
      <c r="W124" s="23">
        <f t="shared" si="50"/>
        <v>6.0418327836222804E-3</v>
      </c>
      <c r="X124" s="23">
        <f t="shared" si="51"/>
        <v>8.8274092301561646E-3</v>
      </c>
      <c r="Y124" s="23">
        <f t="shared" si="38"/>
        <v>0.99384182581574787</v>
      </c>
      <c r="Z124" s="95">
        <f t="shared" si="35"/>
        <v>7.8255261875255725E-3</v>
      </c>
      <c r="AA124" s="23">
        <f t="shared" si="39"/>
        <v>9.2774532826382511E-3</v>
      </c>
      <c r="AB124" s="23">
        <f t="shared" si="52"/>
        <v>7.8260428810380655E-3</v>
      </c>
      <c r="AC124" s="23">
        <f t="shared" si="41"/>
        <v>9.6536929206251874E-3</v>
      </c>
      <c r="AD124" s="23">
        <f t="shared" si="42"/>
        <v>9.9647401502376068E-3</v>
      </c>
      <c r="AE124" s="27">
        <f>('Modelo AHP'!$U$37*aux!P124)+('Modelo AHP'!$U$38*aux!R124)+('Modelo AHP'!$U$39*aux!S124)</f>
        <v>5.3555052345416838E-3</v>
      </c>
      <c r="AF124" s="28">
        <f>aux!U124</f>
        <v>7.811484099827651E-3</v>
      </c>
      <c r="AG124" s="27">
        <f>('Modelo AHP'!$U$47*aux!V124)+('Modelo AHP'!$U$48*aux!W124)+('Modelo AHP'!$U$49*aux!X124)</f>
        <v>7.15778306570932E-3</v>
      </c>
      <c r="AH124" s="28">
        <f t="shared" si="43"/>
        <v>7.8255261875255725E-3</v>
      </c>
      <c r="AI124" s="27">
        <f>('Modelo AHP'!$U$56*aux!AA124)+('Modelo AHP'!$U$57*aux!AB124)+('Modelo AHP'!$U$58*aux!AC124)+('Modelo AHP'!$U$59*aux!AD124)</f>
        <v>8.7282603104174433E-3</v>
      </c>
      <c r="AJ124" s="29">
        <f>('Modelo AHP'!$U$23*aux!AE124)+('Modelo AHP'!$U$24*aux!AF124)+('Modelo AHP'!$U$25*aux!AG124)+('Modelo AHP'!$U$26*aux!AH124)+('Modelo AHP'!$U$27*aux!AI124)</f>
        <v>7.2651144317179544E-3</v>
      </c>
    </row>
    <row r="125" spans="1:36">
      <c r="A125" s="1">
        <f t="shared" si="44"/>
        <v>60</v>
      </c>
      <c r="B125" s="16" t="s">
        <v>150</v>
      </c>
      <c r="C125" s="17" t="s">
        <v>156</v>
      </c>
      <c r="D125" s="152">
        <v>8.3803486529318544E-2</v>
      </c>
      <c r="E125" s="18">
        <v>85.24</v>
      </c>
      <c r="F125" s="152">
        <v>0.29169574319609209</v>
      </c>
      <c r="G125" s="172">
        <v>36011.259556032353</v>
      </c>
      <c r="H125" s="155">
        <v>6.829343262749382</v>
      </c>
      <c r="I125" s="155">
        <v>9.5944120283349204</v>
      </c>
      <c r="J125" s="152">
        <v>3.7670177241202155E-2</v>
      </c>
      <c r="K125" s="174">
        <v>60025.96</v>
      </c>
      <c r="L125" s="152">
        <v>6.0442787703322065E-2</v>
      </c>
      <c r="M125" s="229">
        <v>772</v>
      </c>
      <c r="N125" s="152">
        <v>6.3E-2</v>
      </c>
      <c r="O125" s="152">
        <v>6.5000000000000002E-2</v>
      </c>
      <c r="P125" s="23">
        <f t="shared" si="36"/>
        <v>8.3106990648301685E-3</v>
      </c>
      <c r="Q125" s="23">
        <f t="shared" si="45"/>
        <v>0.99197584847118447</v>
      </c>
      <c r="R125" s="23">
        <f t="shared" si="46"/>
        <v>7.8108334525290139E-3</v>
      </c>
      <c r="S125" s="23">
        <f t="shared" si="37"/>
        <v>5.9621519186888582E-3</v>
      </c>
      <c r="T125" s="23">
        <f t="shared" si="47"/>
        <v>0.99318970043179777</v>
      </c>
      <c r="U125" s="95">
        <f t="shared" si="48"/>
        <v>7.8203913419826621E-3</v>
      </c>
      <c r="V125" s="23">
        <f t="shared" si="49"/>
        <v>6.428757473453269E-3</v>
      </c>
      <c r="W125" s="23">
        <f t="shared" si="50"/>
        <v>7.500731430022522E-3</v>
      </c>
      <c r="X125" s="23">
        <f t="shared" si="51"/>
        <v>8.8274092301561646E-3</v>
      </c>
      <c r="Y125" s="23">
        <f t="shared" si="38"/>
        <v>0.99542899896391213</v>
      </c>
      <c r="Z125" s="95">
        <f t="shared" si="35"/>
        <v>7.838023613889071E-3</v>
      </c>
      <c r="AA125" s="23">
        <f t="shared" si="39"/>
        <v>9.2774532826382511E-3</v>
      </c>
      <c r="AB125" s="23">
        <f t="shared" si="52"/>
        <v>7.8260428810380655E-3</v>
      </c>
      <c r="AC125" s="23">
        <f t="shared" si="41"/>
        <v>9.6536929206251874E-3</v>
      </c>
      <c r="AD125" s="23">
        <f t="shared" si="42"/>
        <v>9.9647401502376068E-3</v>
      </c>
      <c r="AE125" s="27">
        <f>('Modelo AHP'!$U$37*aux!P125)+('Modelo AHP'!$U$38*aux!R125)+('Modelo AHP'!$U$39*aux!S125)</f>
        <v>6.8515842159152665E-3</v>
      </c>
      <c r="AF125" s="28">
        <f>aux!U125</f>
        <v>7.8203913419826621E-3</v>
      </c>
      <c r="AG125" s="27">
        <f>('Modelo AHP'!$U$47*aux!V125)+('Modelo AHP'!$U$48*aux!W125)+('Modelo AHP'!$U$49*aux!X125)</f>
        <v>7.8332700929962772E-3</v>
      </c>
      <c r="AH125" s="28">
        <f t="shared" si="43"/>
        <v>7.838023613889071E-3</v>
      </c>
      <c r="AI125" s="27">
        <f>('Modelo AHP'!$U$56*aux!AA125)+('Modelo AHP'!$U$57*aux!AB125)+('Modelo AHP'!$U$58*aux!AC125)+('Modelo AHP'!$U$59*aux!AD125)</f>
        <v>8.7282603104174433E-3</v>
      </c>
      <c r="AJ125" s="29">
        <f>('Modelo AHP'!$U$23*aux!AE125)+('Modelo AHP'!$U$24*aux!AF125)+('Modelo AHP'!$U$25*aux!AG125)+('Modelo AHP'!$U$26*aux!AH125)+('Modelo AHP'!$U$27*aux!AI125)</f>
        <v>7.7494316339480123E-3</v>
      </c>
    </row>
    <row r="126" spans="1:36">
      <c r="A126" s="1">
        <f t="shared" si="44"/>
        <v>37</v>
      </c>
      <c r="B126" s="16" t="s">
        <v>150</v>
      </c>
      <c r="C126" s="17" t="s">
        <v>157</v>
      </c>
      <c r="D126" s="152">
        <v>7.7437286704429509E-2</v>
      </c>
      <c r="E126" s="18">
        <v>83.06</v>
      </c>
      <c r="F126" s="152">
        <v>0.55024351012019124</v>
      </c>
      <c r="G126" s="172">
        <v>30764.404487251075</v>
      </c>
      <c r="H126" s="155">
        <v>10.049336776467193</v>
      </c>
      <c r="I126" s="155">
        <v>12.693594306049826</v>
      </c>
      <c r="J126" s="152">
        <v>3.7670177241202155E-2</v>
      </c>
      <c r="K126" s="174">
        <v>63017.26</v>
      </c>
      <c r="L126" s="152">
        <v>6.0442787703322065E-2</v>
      </c>
      <c r="M126" s="229">
        <v>772</v>
      </c>
      <c r="N126" s="152">
        <v>6.3E-2</v>
      </c>
      <c r="O126" s="152">
        <v>6.5000000000000002E-2</v>
      </c>
      <c r="P126" s="23">
        <f t="shared" si="36"/>
        <v>7.6793700697922636E-3</v>
      </c>
      <c r="Q126" s="23">
        <f t="shared" si="45"/>
        <v>0.99218106492276614</v>
      </c>
      <c r="R126" s="23">
        <f t="shared" si="46"/>
        <v>7.8124493301005233E-3</v>
      </c>
      <c r="S126" s="23">
        <f t="shared" si="37"/>
        <v>1.1246771597224809E-2</v>
      </c>
      <c r="T126" s="23">
        <f t="shared" si="47"/>
        <v>0.99418196383079771</v>
      </c>
      <c r="U126" s="95">
        <f t="shared" si="48"/>
        <v>7.8282044396125825E-3</v>
      </c>
      <c r="V126" s="23">
        <f t="shared" si="49"/>
        <v>9.4598772413957474E-3</v>
      </c>
      <c r="W126" s="23">
        <f t="shared" si="50"/>
        <v>9.9236140255555064E-3</v>
      </c>
      <c r="X126" s="23">
        <f t="shared" si="51"/>
        <v>8.8274092301561646E-3</v>
      </c>
      <c r="Y126" s="23">
        <f t="shared" si="38"/>
        <v>0.99520121026383546</v>
      </c>
      <c r="Z126" s="95">
        <f t="shared" si="35"/>
        <v>7.8362300020774437E-3</v>
      </c>
      <c r="AA126" s="23">
        <f t="shared" si="39"/>
        <v>9.2774532826382511E-3</v>
      </c>
      <c r="AB126" s="23">
        <f t="shared" si="52"/>
        <v>7.8260428810380655E-3</v>
      </c>
      <c r="AC126" s="23">
        <f t="shared" si="41"/>
        <v>9.6536929206251874E-3</v>
      </c>
      <c r="AD126" s="23">
        <f t="shared" si="42"/>
        <v>9.9647401502376068E-3</v>
      </c>
      <c r="AE126" s="27">
        <f>('Modelo AHP'!$U$37*aux!P126)+('Modelo AHP'!$U$38*aux!R126)+('Modelo AHP'!$U$39*aux!S126)</f>
        <v>9.8331189122826158E-3</v>
      </c>
      <c r="AF126" s="28">
        <f>aux!U126</f>
        <v>7.8282044396125825E-3</v>
      </c>
      <c r="AG126" s="27">
        <f>('Modelo AHP'!$U$47*aux!V126)+('Modelo AHP'!$U$48*aux!W126)+('Modelo AHP'!$U$49*aux!X126)</f>
        <v>9.420511859463139E-3</v>
      </c>
      <c r="AH126" s="28">
        <f t="shared" si="43"/>
        <v>7.8362300020774437E-3</v>
      </c>
      <c r="AI126" s="27">
        <f>('Modelo AHP'!$U$56*aux!AA126)+('Modelo AHP'!$U$57*aux!AB126)+('Modelo AHP'!$U$58*aux!AC126)+('Modelo AHP'!$U$59*aux!AD126)</f>
        <v>8.7282603104174433E-3</v>
      </c>
      <c r="AJ126" s="29">
        <f>('Modelo AHP'!$U$23*aux!AE126)+('Modelo AHP'!$U$24*aux!AF126)+('Modelo AHP'!$U$25*aux!AG126)+('Modelo AHP'!$U$26*aux!AH126)+('Modelo AHP'!$U$27*aux!AI126)</f>
        <v>8.7917920952958455E-3</v>
      </c>
    </row>
    <row r="127" spans="1:36">
      <c r="A127" s="1">
        <f t="shared" si="44"/>
        <v>73</v>
      </c>
      <c r="B127" s="16" t="s">
        <v>150</v>
      </c>
      <c r="C127" s="17" t="s">
        <v>158</v>
      </c>
      <c r="D127" s="152">
        <v>3.4015997187307724E-2</v>
      </c>
      <c r="E127" s="18">
        <v>84.45</v>
      </c>
      <c r="F127" s="152">
        <v>0.26753822808451033</v>
      </c>
      <c r="G127" s="172">
        <v>53790.786705298015</v>
      </c>
      <c r="H127" s="155">
        <v>6.8714768199862775</v>
      </c>
      <c r="I127" s="155">
        <v>8.2670664956554738</v>
      </c>
      <c r="J127" s="152">
        <v>3.7670177241202155E-2</v>
      </c>
      <c r="K127" s="174">
        <v>118320.04</v>
      </c>
      <c r="L127" s="152">
        <v>6.0442787703322065E-2</v>
      </c>
      <c r="M127" s="229">
        <v>772</v>
      </c>
      <c r="N127" s="152">
        <v>6.3E-2</v>
      </c>
      <c r="O127" s="152">
        <v>6.5000000000000002E-2</v>
      </c>
      <c r="P127" s="23">
        <f t="shared" si="36"/>
        <v>3.3733288162769086E-3</v>
      </c>
      <c r="Q127" s="23">
        <f t="shared" si="45"/>
        <v>0.99205021590088616</v>
      </c>
      <c r="R127" s="23">
        <f t="shared" si="46"/>
        <v>7.8114190228416262E-3</v>
      </c>
      <c r="S127" s="23">
        <f t="shared" si="37"/>
        <v>5.4683813428993864E-3</v>
      </c>
      <c r="T127" s="23">
        <f t="shared" si="47"/>
        <v>0.98982731023605675</v>
      </c>
      <c r="U127" s="95">
        <f t="shared" si="48"/>
        <v>7.7939158286303694E-3</v>
      </c>
      <c r="V127" s="23">
        <f t="shared" si="49"/>
        <v>6.4684196211223285E-3</v>
      </c>
      <c r="W127" s="23">
        <f t="shared" si="50"/>
        <v>6.4630375800955294E-3</v>
      </c>
      <c r="X127" s="23">
        <f t="shared" si="51"/>
        <v>8.8274092301561646E-3</v>
      </c>
      <c r="Y127" s="23">
        <f t="shared" si="38"/>
        <v>0.99098988128753018</v>
      </c>
      <c r="Z127" s="95">
        <f t="shared" si="35"/>
        <v>7.8030699313978748E-3</v>
      </c>
      <c r="AA127" s="23">
        <f t="shared" si="39"/>
        <v>9.2774532826382511E-3</v>
      </c>
      <c r="AB127" s="23">
        <f t="shared" si="52"/>
        <v>7.8260428810380655E-3</v>
      </c>
      <c r="AC127" s="23">
        <f t="shared" si="41"/>
        <v>9.6536929206251874E-3</v>
      </c>
      <c r="AD127" s="23">
        <f t="shared" si="42"/>
        <v>9.9647401502376068E-3</v>
      </c>
      <c r="AE127" s="27">
        <f>('Modelo AHP'!$U$37*aux!P127)+('Modelo AHP'!$U$38*aux!R127)+('Modelo AHP'!$U$39*aux!S127)</f>
        <v>5.0741693529068668E-3</v>
      </c>
      <c r="AF127" s="28">
        <f>aux!U127</f>
        <v>7.7939158286303694E-3</v>
      </c>
      <c r="AG127" s="27">
        <f>('Modelo AHP'!$U$47*aux!V127)+('Modelo AHP'!$U$48*aux!W127)+('Modelo AHP'!$U$49*aux!X127)</f>
        <v>7.3798372587338288E-3</v>
      </c>
      <c r="AH127" s="28">
        <f t="shared" si="43"/>
        <v>7.8030699313978748E-3</v>
      </c>
      <c r="AI127" s="27">
        <f>('Modelo AHP'!$U$56*aux!AA127)+('Modelo AHP'!$U$57*aux!AB127)+('Modelo AHP'!$U$58*aux!AC127)+('Modelo AHP'!$U$59*aux!AD127)</f>
        <v>8.7282603104174433E-3</v>
      </c>
      <c r="AJ127" s="29">
        <f>('Modelo AHP'!$U$23*aux!AE127)+('Modelo AHP'!$U$24*aux!AF127)+('Modelo AHP'!$U$25*aux!AG127)+('Modelo AHP'!$U$26*aux!AH127)+('Modelo AHP'!$U$27*aux!AI127)</f>
        <v>7.2866898547629608E-3</v>
      </c>
    </row>
    <row r="128" spans="1:36">
      <c r="A128" s="1">
        <f t="shared" si="44"/>
        <v>116</v>
      </c>
      <c r="B128" s="16" t="s">
        <v>159</v>
      </c>
      <c r="C128" s="17" t="s">
        <v>160</v>
      </c>
      <c r="D128" s="152">
        <v>2.2438873413803778E-2</v>
      </c>
      <c r="E128" s="18">
        <v>83.91</v>
      </c>
      <c r="F128" s="152">
        <v>0.213605535383983</v>
      </c>
      <c r="G128" s="172">
        <v>51559.568788740398</v>
      </c>
      <c r="H128" s="155">
        <v>6.0497360922204972</v>
      </c>
      <c r="I128" s="155">
        <v>7.7724605750475799</v>
      </c>
      <c r="J128" s="152">
        <v>2.2315612523639419E-2</v>
      </c>
      <c r="K128" s="174">
        <v>87950.2</v>
      </c>
      <c r="L128" s="152">
        <v>1.0031403055207404E-2</v>
      </c>
      <c r="M128" s="229">
        <v>54</v>
      </c>
      <c r="N128" s="152">
        <v>8.0000000000000002E-3</v>
      </c>
      <c r="O128" s="152">
        <v>8.0000000000000002E-3</v>
      </c>
      <c r="P128" s="23">
        <f t="shared" si="36"/>
        <v>2.2252382570109521E-3</v>
      </c>
      <c r="Q128" s="23">
        <f t="shared" si="45"/>
        <v>0.99210104933384669</v>
      </c>
      <c r="R128" s="23">
        <f t="shared" si="46"/>
        <v>7.8118192860932838E-3</v>
      </c>
      <c r="S128" s="23">
        <f t="shared" si="37"/>
        <v>4.3660172708658062E-3</v>
      </c>
      <c r="T128" s="23">
        <f t="shared" si="47"/>
        <v>0.99024926888457487</v>
      </c>
      <c r="U128" s="95">
        <f t="shared" si="48"/>
        <v>7.7972383376738201E-3</v>
      </c>
      <c r="V128" s="23">
        <f t="shared" si="49"/>
        <v>5.6948793784345666E-3</v>
      </c>
      <c r="W128" s="23">
        <f t="shared" si="50"/>
        <v>6.076363945148178E-3</v>
      </c>
      <c r="X128" s="23">
        <f t="shared" si="51"/>
        <v>5.229310250027288E-3</v>
      </c>
      <c r="Y128" s="23">
        <f t="shared" si="38"/>
        <v>0.9933025568383389</v>
      </c>
      <c r="Z128" s="95">
        <f t="shared" si="35"/>
        <v>7.8212799751050301E-3</v>
      </c>
      <c r="AA128" s="23">
        <f t="shared" si="39"/>
        <v>1.5397349583015051E-3</v>
      </c>
      <c r="AB128" s="23">
        <f t="shared" si="52"/>
        <v>5.4741750722286985E-4</v>
      </c>
      <c r="AC128" s="23">
        <f t="shared" si="41"/>
        <v>1.2258657676984363E-3</v>
      </c>
      <c r="AD128" s="23">
        <f t="shared" si="42"/>
        <v>1.2264295569523209E-3</v>
      </c>
      <c r="AE128" s="27">
        <f>('Modelo AHP'!$U$37*aux!P128)+('Modelo AHP'!$U$38*aux!R128)+('Modelo AHP'!$U$39*aux!S128)</f>
        <v>4.0683637682320979E-3</v>
      </c>
      <c r="AF128" s="28">
        <f>aux!U128</f>
        <v>7.7972383376738201E-3</v>
      </c>
      <c r="AG128" s="27">
        <f>('Modelo AHP'!$U$47*aux!V128)+('Modelo AHP'!$U$48*aux!W128)+('Modelo AHP'!$U$49*aux!X128)</f>
        <v>5.6836927576649869E-3</v>
      </c>
      <c r="AH128" s="28">
        <f t="shared" si="43"/>
        <v>7.8212799751050301E-3</v>
      </c>
      <c r="AI128" s="27">
        <f>('Modelo AHP'!$U$56*aux!AA128)+('Modelo AHP'!$U$57*aux!AB128)+('Modelo AHP'!$U$58*aux!AC128)+('Modelo AHP'!$U$59*aux!AD128)</f>
        <v>9.4260823277741079E-4</v>
      </c>
      <c r="AJ128" s="29">
        <f>('Modelo AHP'!$U$23*aux!AE128)+('Modelo AHP'!$U$24*aux!AF128)+('Modelo AHP'!$U$25*aux!AG128)+('Modelo AHP'!$U$26*aux!AH128)+('Modelo AHP'!$U$27*aux!AI128)</f>
        <v>5.8127775293910994E-3</v>
      </c>
    </row>
    <row r="129" spans="1:36">
      <c r="A129" s="1">
        <f t="shared" si="44"/>
        <v>61</v>
      </c>
      <c r="B129" s="16" t="s">
        <v>159</v>
      </c>
      <c r="C129" s="17" t="s">
        <v>161</v>
      </c>
      <c r="D129" s="152">
        <v>0.12724215246636772</v>
      </c>
      <c r="E129" s="18">
        <v>81.84</v>
      </c>
      <c r="F129" s="152">
        <v>0.60390097524381092</v>
      </c>
      <c r="G129" s="172">
        <v>22835.243288084464</v>
      </c>
      <c r="H129" s="155">
        <v>9.6600032684175741</v>
      </c>
      <c r="I129" s="155">
        <v>11.08351209965752</v>
      </c>
      <c r="J129" s="152">
        <v>2.2315612523639419E-2</v>
      </c>
      <c r="K129" s="174">
        <v>72036.759999999995</v>
      </c>
      <c r="L129" s="152">
        <v>1.0031403055207404E-2</v>
      </c>
      <c r="M129" s="229">
        <v>54</v>
      </c>
      <c r="N129" s="152">
        <v>8.0000000000000002E-3</v>
      </c>
      <c r="O129" s="152">
        <v>8.0000000000000002E-3</v>
      </c>
      <c r="P129" s="23">
        <f t="shared" si="36"/>
        <v>1.2618463518689822E-2</v>
      </c>
      <c r="Q129" s="23">
        <f t="shared" si="45"/>
        <v>0.9922959108268623</v>
      </c>
      <c r="R129" s="23">
        <f t="shared" si="46"/>
        <v>7.8133536285579733E-3</v>
      </c>
      <c r="S129" s="23">
        <f t="shared" si="37"/>
        <v>1.2343510120500783E-2</v>
      </c>
      <c r="T129" s="23">
        <f t="shared" si="47"/>
        <v>0.99568149380438475</v>
      </c>
      <c r="U129" s="95">
        <f t="shared" si="48"/>
        <v>7.8400117622392518E-3</v>
      </c>
      <c r="V129" s="23">
        <f t="shared" si="49"/>
        <v>9.0933806979884204E-3</v>
      </c>
      <c r="W129" s="23">
        <f t="shared" si="50"/>
        <v>8.6648819453883519E-3</v>
      </c>
      <c r="X129" s="23">
        <f t="shared" si="51"/>
        <v>5.229310250027288E-3</v>
      </c>
      <c r="Y129" s="23">
        <f t="shared" si="38"/>
        <v>0.99451437170523527</v>
      </c>
      <c r="Z129" s="95">
        <f t="shared" si="35"/>
        <v>7.8308218244506709E-3</v>
      </c>
      <c r="AA129" s="23">
        <f t="shared" si="39"/>
        <v>1.5397349583015051E-3</v>
      </c>
      <c r="AB129" s="23">
        <f t="shared" si="52"/>
        <v>5.4741750722286985E-4</v>
      </c>
      <c r="AC129" s="23">
        <f t="shared" si="41"/>
        <v>1.2258657676984363E-3</v>
      </c>
      <c r="AD129" s="23">
        <f t="shared" si="42"/>
        <v>1.2264295569523209E-3</v>
      </c>
      <c r="AE129" s="27">
        <f>('Modelo AHP'!$U$37*aux!P129)+('Modelo AHP'!$U$38*aux!R129)+('Modelo AHP'!$U$39*aux!S129)</f>
        <v>1.1972980490763212E-2</v>
      </c>
      <c r="AF129" s="28">
        <f>aux!U129</f>
        <v>7.8400117622392518E-3</v>
      </c>
      <c r="AG129" s="27">
        <f>('Modelo AHP'!$U$47*aux!V129)+('Modelo AHP'!$U$48*aux!W129)+('Modelo AHP'!$U$49*aux!X129)</f>
        <v>7.4065429972282031E-3</v>
      </c>
      <c r="AH129" s="28">
        <f t="shared" si="43"/>
        <v>7.8308218244506709E-3</v>
      </c>
      <c r="AI129" s="27">
        <f>('Modelo AHP'!$U$56*aux!AA129)+('Modelo AHP'!$U$57*aux!AB129)+('Modelo AHP'!$U$58*aux!AC129)+('Modelo AHP'!$U$59*aux!AD129)</f>
        <v>9.4260823277741079E-4</v>
      </c>
      <c r="AJ129" s="29">
        <f>('Modelo AHP'!$U$23*aux!AE129)+('Modelo AHP'!$U$24*aux!AF129)+('Modelo AHP'!$U$25*aux!AG129)+('Modelo AHP'!$U$26*aux!AH129)+('Modelo AHP'!$U$27*aux!AI129)</f>
        <v>7.7351979267234177E-3</v>
      </c>
    </row>
    <row r="130" spans="1:36">
      <c r="A130" s="1">
        <f t="shared" si="44"/>
        <v>69</v>
      </c>
      <c r="B130" s="16" t="s">
        <v>159</v>
      </c>
      <c r="C130" s="17" t="s">
        <v>162</v>
      </c>
      <c r="D130" s="152">
        <v>9.7224121427594706E-2</v>
      </c>
      <c r="E130" s="18">
        <v>82.96</v>
      </c>
      <c r="F130" s="152">
        <v>0.51417482281471483</v>
      </c>
      <c r="G130" s="172">
        <v>32838.943261090411</v>
      </c>
      <c r="H130" s="155">
        <v>9.1547159339444715</v>
      </c>
      <c r="I130" s="155">
        <v>11.791098070265317</v>
      </c>
      <c r="J130" s="152">
        <v>2.2315612523639419E-2</v>
      </c>
      <c r="K130" s="174">
        <v>83330.259999999995</v>
      </c>
      <c r="L130" s="152">
        <v>1.0031403055207404E-2</v>
      </c>
      <c r="M130" s="229">
        <v>54</v>
      </c>
      <c r="N130" s="152">
        <v>8.0000000000000002E-3</v>
      </c>
      <c r="O130" s="152">
        <v>8.0000000000000002E-3</v>
      </c>
      <c r="P130" s="23">
        <f t="shared" si="36"/>
        <v>9.6416085832487196E-3</v>
      </c>
      <c r="Q130" s="23">
        <f t="shared" si="45"/>
        <v>0.99219047852146258</v>
      </c>
      <c r="R130" s="23">
        <f t="shared" si="46"/>
        <v>7.8125234529249042E-3</v>
      </c>
      <c r="S130" s="23">
        <f t="shared" si="37"/>
        <v>1.0509541115673456E-2</v>
      </c>
      <c r="T130" s="23">
        <f t="shared" si="47"/>
        <v>0.99378963568982526</v>
      </c>
      <c r="U130" s="95">
        <f t="shared" si="48"/>
        <v>7.8251152416521693E-3</v>
      </c>
      <c r="V130" s="23">
        <f t="shared" si="49"/>
        <v>8.6177317808438601E-3</v>
      </c>
      <c r="W130" s="23">
        <f t="shared" si="50"/>
        <v>9.2180593900828937E-3</v>
      </c>
      <c r="X130" s="23">
        <f t="shared" si="51"/>
        <v>5.229310250027288E-3</v>
      </c>
      <c r="Y130" s="23">
        <f t="shared" si="38"/>
        <v>0.99365436713053024</v>
      </c>
      <c r="Z130" s="95">
        <f t="shared" si="35"/>
        <v>7.8240501348860632E-3</v>
      </c>
      <c r="AA130" s="23">
        <f t="shared" si="39"/>
        <v>1.5397349583015051E-3</v>
      </c>
      <c r="AB130" s="23">
        <f t="shared" si="52"/>
        <v>5.4741750722286985E-4</v>
      </c>
      <c r="AC130" s="23">
        <f t="shared" si="41"/>
        <v>1.2258657676984363E-3</v>
      </c>
      <c r="AD130" s="23">
        <f t="shared" si="42"/>
        <v>1.2264295569523209E-3</v>
      </c>
      <c r="AE130" s="27">
        <f>('Modelo AHP'!$U$37*aux!P130)+('Modelo AHP'!$U$38*aux!R130)+('Modelo AHP'!$U$39*aux!S130)</f>
        <v>9.9794595896711795E-3</v>
      </c>
      <c r="AF130" s="28">
        <f>aux!U130</f>
        <v>7.8251152416521693E-3</v>
      </c>
      <c r="AG130" s="27">
        <f>('Modelo AHP'!$U$47*aux!V130)+('Modelo AHP'!$U$48*aux!W130)+('Modelo AHP'!$U$49*aux!X130)</f>
        <v>7.5713582445729923E-3</v>
      </c>
      <c r="AH130" s="28">
        <f t="shared" si="43"/>
        <v>7.8240501348860632E-3</v>
      </c>
      <c r="AI130" s="27">
        <f>('Modelo AHP'!$U$56*aux!AA130)+('Modelo AHP'!$U$57*aux!AB130)+('Modelo AHP'!$U$58*aux!AC130)+('Modelo AHP'!$U$59*aux!AD130)</f>
        <v>9.4260823277741079E-4</v>
      </c>
      <c r="AJ130" s="29">
        <f>('Modelo AHP'!$U$23*aux!AE130)+('Modelo AHP'!$U$24*aux!AF130)+('Modelo AHP'!$U$25*aux!AG130)+('Modelo AHP'!$U$26*aux!AH130)+('Modelo AHP'!$U$27*aux!AI130)</f>
        <v>7.4535160996801342E-3</v>
      </c>
    </row>
    <row r="131" spans="1:36">
      <c r="A131" s="1">
        <f t="shared" si="44"/>
        <v>98</v>
      </c>
      <c r="B131" s="16" t="s">
        <v>159</v>
      </c>
      <c r="C131" s="17" t="s">
        <v>163</v>
      </c>
      <c r="D131" s="152">
        <v>4.2910278508572978E-2</v>
      </c>
      <c r="E131" s="18">
        <v>83.02</v>
      </c>
      <c r="F131" s="152">
        <v>0.30738068109887329</v>
      </c>
      <c r="G131" s="172">
        <v>38994.360730233777</v>
      </c>
      <c r="H131" s="155">
        <v>6.7954877804575711</v>
      </c>
      <c r="I131" s="155">
        <v>8.5451542173422705</v>
      </c>
      <c r="J131" s="152">
        <v>2.2315612523639419E-2</v>
      </c>
      <c r="K131" s="174">
        <v>102484.27</v>
      </c>
      <c r="L131" s="152">
        <v>1.0031403055207404E-2</v>
      </c>
      <c r="M131" s="229">
        <v>54</v>
      </c>
      <c r="N131" s="152">
        <v>8.0000000000000002E-3</v>
      </c>
      <c r="O131" s="152">
        <v>8.0000000000000002E-3</v>
      </c>
      <c r="P131" s="23">
        <f t="shared" si="36"/>
        <v>4.2553648570222485E-3</v>
      </c>
      <c r="Q131" s="23">
        <f t="shared" si="45"/>
        <v>0.9921848303622447</v>
      </c>
      <c r="R131" s="23">
        <f t="shared" si="46"/>
        <v>7.8124789792302762E-3</v>
      </c>
      <c r="S131" s="23">
        <f t="shared" si="37"/>
        <v>6.2827461844362211E-3</v>
      </c>
      <c r="T131" s="23">
        <f t="shared" si="47"/>
        <v>0.99262554875010056</v>
      </c>
      <c r="U131" s="95">
        <f t="shared" si="48"/>
        <v>7.8159492027566994E-3</v>
      </c>
      <c r="V131" s="23">
        <f t="shared" si="49"/>
        <v>6.3968878373217826E-3</v>
      </c>
      <c r="W131" s="23">
        <f t="shared" si="50"/>
        <v>6.6804413468088408E-3</v>
      </c>
      <c r="X131" s="23">
        <f t="shared" si="51"/>
        <v>5.229310250027288E-3</v>
      </c>
      <c r="Y131" s="23">
        <f t="shared" si="38"/>
        <v>0.99219578155263632</v>
      </c>
      <c r="Z131" s="95">
        <f t="shared" si="35"/>
        <v>7.8125652090758752E-3</v>
      </c>
      <c r="AA131" s="23">
        <f t="shared" si="39"/>
        <v>1.5397349583015051E-3</v>
      </c>
      <c r="AB131" s="23">
        <f t="shared" si="52"/>
        <v>5.4741750722286985E-4</v>
      </c>
      <c r="AC131" s="23">
        <f t="shared" si="41"/>
        <v>1.2258657676984363E-3</v>
      </c>
      <c r="AD131" s="23">
        <f t="shared" si="42"/>
        <v>1.2264295569523209E-3</v>
      </c>
      <c r="AE131" s="27">
        <f>('Modelo AHP'!$U$37*aux!P131)+('Modelo AHP'!$U$38*aux!R131)+('Modelo AHP'!$U$39*aux!S131)</f>
        <v>5.8275050656914351E-3</v>
      </c>
      <c r="AF131" s="28">
        <f>aux!U131</f>
        <v>7.8159492027566994E-3</v>
      </c>
      <c r="AG131" s="27">
        <f>('Modelo AHP'!$U$47*aux!V131)+('Modelo AHP'!$U$48*aux!W131)+('Modelo AHP'!$U$49*aux!X131)</f>
        <v>6.0703380076979861E-3</v>
      </c>
      <c r="AH131" s="28">
        <f t="shared" si="43"/>
        <v>7.8125652090758752E-3</v>
      </c>
      <c r="AI131" s="27">
        <f>('Modelo AHP'!$U$56*aux!AA131)+('Modelo AHP'!$U$57*aux!AB131)+('Modelo AHP'!$U$58*aux!AC131)+('Modelo AHP'!$U$59*aux!AD131)</f>
        <v>9.4260823277741079E-4</v>
      </c>
      <c r="AJ131" s="29">
        <f>('Modelo AHP'!$U$23*aux!AE131)+('Modelo AHP'!$U$24*aux!AF131)+('Modelo AHP'!$U$25*aux!AG131)+('Modelo AHP'!$U$26*aux!AH131)+('Modelo AHP'!$U$27*aux!AI131)</f>
        <v>6.2438599120366494E-3</v>
      </c>
    </row>
    <row r="132" spans="1:36">
      <c r="A132" s="1">
        <f t="shared" si="44"/>
        <v>128</v>
      </c>
      <c r="B132" s="20" t="s">
        <v>159</v>
      </c>
      <c r="C132" s="21" t="s">
        <v>164</v>
      </c>
      <c r="D132" s="157">
        <v>2.2523744911804613E-2</v>
      </c>
      <c r="E132" s="19">
        <v>84.65</v>
      </c>
      <c r="F132" s="157">
        <v>0.15781803039766812</v>
      </c>
      <c r="G132" s="173">
        <v>64548.269072294199</v>
      </c>
      <c r="H132" s="156">
        <v>4.4766991311082815</v>
      </c>
      <c r="I132" s="156">
        <v>5.6231788156351961</v>
      </c>
      <c r="J132" s="157">
        <v>2.2315612523639419E-2</v>
      </c>
      <c r="K132" s="175">
        <v>113726.56</v>
      </c>
      <c r="L132" s="152">
        <v>1.0031403055207404E-2</v>
      </c>
      <c r="M132" s="229">
        <v>54</v>
      </c>
      <c r="N132" s="152">
        <v>8.0000000000000002E-3</v>
      </c>
      <c r="O132" s="152">
        <v>8.0000000000000002E-3</v>
      </c>
      <c r="P132" s="23">
        <f t="shared" si="36"/>
        <v>2.2336548695920948E-3</v>
      </c>
      <c r="Q132" s="23">
        <f t="shared" si="45"/>
        <v>0.99203138870349328</v>
      </c>
      <c r="R132" s="23">
        <f t="shared" si="46"/>
        <v>7.8112707771928634E-3</v>
      </c>
      <c r="S132" s="23">
        <f t="shared" si="37"/>
        <v>3.2257415292708306E-3</v>
      </c>
      <c r="T132" s="23">
        <f t="shared" si="47"/>
        <v>0.9877928999315545</v>
      </c>
      <c r="U132" s="95">
        <f t="shared" si="48"/>
        <v>7.7778968498547615E-3</v>
      </c>
      <c r="V132" s="23">
        <f t="shared" si="49"/>
        <v>4.2141113556983401E-3</v>
      </c>
      <c r="W132" s="23">
        <f t="shared" si="50"/>
        <v>4.3960957643374822E-3</v>
      </c>
      <c r="X132" s="23">
        <f t="shared" si="51"/>
        <v>5.229310250027288E-3</v>
      </c>
      <c r="Y132" s="23">
        <f t="shared" si="38"/>
        <v>0.99133967664006184</v>
      </c>
      <c r="Z132" s="95">
        <f t="shared" si="35"/>
        <v>7.8058242255122975E-3</v>
      </c>
      <c r="AA132" s="23">
        <f t="shared" si="39"/>
        <v>1.5397349583015051E-3</v>
      </c>
      <c r="AB132" s="23">
        <f t="shared" si="52"/>
        <v>5.4741750722286985E-4</v>
      </c>
      <c r="AC132" s="23">
        <f t="shared" si="41"/>
        <v>1.2258657676984363E-3</v>
      </c>
      <c r="AD132" s="23">
        <f t="shared" si="42"/>
        <v>1.2264295569523209E-3</v>
      </c>
      <c r="AE132" s="27">
        <f>('Modelo AHP'!$U$37*aux!P132)+('Modelo AHP'!$U$38*aux!R132)+('Modelo AHP'!$U$39*aux!S132)</f>
        <v>3.386668456159413E-3</v>
      </c>
      <c r="AF132" s="28">
        <f>aux!U132</f>
        <v>7.7778968498547615E-3</v>
      </c>
      <c r="AG132" s="27">
        <f>('Modelo AHP'!$U$47*aux!V132)+('Modelo AHP'!$U$48*aux!W132)+('Modelo AHP'!$U$49*aux!X132)</f>
        <v>4.6880671635254924E-3</v>
      </c>
      <c r="AH132" s="28">
        <f t="shared" si="43"/>
        <v>7.8058242255122975E-3</v>
      </c>
      <c r="AI132" s="27">
        <f>('Modelo AHP'!$U$56*aux!AA132)+('Modelo AHP'!$U$57*aux!AB132)+('Modelo AHP'!$U$58*aux!AC132)+('Modelo AHP'!$U$59*aux!AD132)</f>
        <v>9.4260823277741079E-4</v>
      </c>
      <c r="AJ132" s="29">
        <f>('Modelo AHP'!$U$23*aux!AE132)+('Modelo AHP'!$U$24*aux!AF132)+('Modelo AHP'!$U$25*aux!AG132)+('Modelo AHP'!$U$26*aux!AH132)+('Modelo AHP'!$U$27*aux!AI132)</f>
        <v>5.3513805125053101E-3</v>
      </c>
    </row>
  </sheetData>
  <mergeCells count="9">
    <mergeCell ref="AA3:AD3"/>
    <mergeCell ref="Y3:Z3"/>
    <mergeCell ref="P2:AD2"/>
    <mergeCell ref="D3:F3"/>
    <mergeCell ref="P3:S3"/>
    <mergeCell ref="H3:J3"/>
    <mergeCell ref="V3:X3"/>
    <mergeCell ref="T3:U3"/>
    <mergeCell ref="L3:O3"/>
  </mergeCells>
  <conditionalFormatting sqref="A5:A132">
    <cfRule type="colorScale" priority="2">
      <colorScale>
        <cfvo type="min"/>
        <cfvo type="percentile" val="50"/>
        <cfvo type="max"/>
        <color rgb="FFFF0000"/>
        <color rgb="FFFFEB84"/>
        <color rgb="FF92D050"/>
      </colorScale>
    </cfRule>
  </conditionalFormatting>
  <pageMargins left="0.7" right="0.7" top="0.75" bottom="0.75" header="0.3" footer="0.3"/>
  <pageSetup paperSize="9" orientation="portrait"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146"/>
  <sheetViews>
    <sheetView showGridLines="0" showRowColHeaders="0" zoomScaleNormal="100" workbookViewId="0">
      <selection activeCell="B13" sqref="B13"/>
    </sheetView>
  </sheetViews>
  <sheetFormatPr baseColWidth="10" defaultRowHeight="15.6"/>
  <cols>
    <col min="2" max="2" width="20" bestFit="1" customWidth="1"/>
    <col min="3" max="3" width="29.19921875" bestFit="1" customWidth="1"/>
    <col min="4" max="4" width="14.19921875" customWidth="1"/>
    <col min="6" max="6" width="12.19921875" customWidth="1"/>
    <col min="7" max="7" width="12.69921875" bestFit="1" customWidth="1"/>
    <col min="8" max="8" width="12.69921875" customWidth="1"/>
    <col min="9" max="9" width="12.5" customWidth="1"/>
    <col min="10" max="10" width="11.69921875" customWidth="1"/>
    <col min="11" max="11" width="12.69921875" bestFit="1" customWidth="1"/>
    <col min="12" max="12" width="13.19921875" customWidth="1"/>
    <col min="14" max="14" width="12.69921875" customWidth="1"/>
    <col min="15" max="15" width="14" customWidth="1"/>
    <col min="16" max="16" width="11.59765625" bestFit="1" customWidth="1"/>
  </cols>
  <sheetData>
    <row r="1" spans="1:21" ht="16.2" thickBot="1"/>
    <row r="2" spans="1:21" ht="16.8" thickTop="1" thickBot="1">
      <c r="B2" s="230"/>
      <c r="C2" s="305" t="s">
        <v>311</v>
      </c>
      <c r="D2" s="306"/>
      <c r="E2" s="306"/>
      <c r="F2" s="306"/>
      <c r="G2" s="306"/>
      <c r="H2" s="306"/>
      <c r="I2" s="306"/>
      <c r="J2" s="306"/>
      <c r="K2" s="306"/>
      <c r="L2" s="306"/>
      <c r="M2" s="306"/>
      <c r="N2" s="306"/>
      <c r="O2" s="306"/>
      <c r="P2" s="306"/>
    </row>
    <row r="3" spans="1:21" ht="31.5" customHeight="1" thickTop="1" thickBot="1">
      <c r="B3" s="230"/>
      <c r="C3" s="230"/>
      <c r="D3" s="302" t="s">
        <v>312</v>
      </c>
      <c r="E3" s="304"/>
      <c r="F3" s="304"/>
      <c r="G3" s="304"/>
      <c r="H3" s="304"/>
      <c r="I3" s="304"/>
      <c r="J3" s="304"/>
      <c r="K3" s="304"/>
      <c r="L3" s="304"/>
      <c r="M3" s="304"/>
      <c r="N3" s="304"/>
      <c r="O3" s="304"/>
      <c r="P3" s="304"/>
    </row>
    <row r="4" spans="1:21" ht="30" thickTop="1" thickBot="1">
      <c r="B4" s="191"/>
      <c r="C4" s="230" t="s">
        <v>313</v>
      </c>
      <c r="D4" s="302" t="s">
        <v>2</v>
      </c>
      <c r="E4" s="304"/>
      <c r="F4" s="303"/>
      <c r="G4" s="189" t="s">
        <v>213</v>
      </c>
      <c r="H4" s="307" t="s">
        <v>4</v>
      </c>
      <c r="I4" s="308"/>
      <c r="J4" s="308"/>
      <c r="K4" s="190" t="s">
        <v>266</v>
      </c>
      <c r="L4" s="302" t="s">
        <v>221</v>
      </c>
      <c r="M4" s="304"/>
      <c r="N4" s="304"/>
      <c r="O4" s="303"/>
      <c r="P4" s="191" t="s">
        <v>257</v>
      </c>
    </row>
    <row r="5" spans="1:21" ht="73.2" thickTop="1" thickBot="1">
      <c r="A5" s="240"/>
      <c r="B5" s="191"/>
      <c r="C5" s="192" t="s">
        <v>254</v>
      </c>
      <c r="D5" s="241" t="s">
        <v>253</v>
      </c>
      <c r="E5" s="242" t="s">
        <v>293</v>
      </c>
      <c r="F5" s="242" t="s">
        <v>272</v>
      </c>
      <c r="G5" s="243" t="s">
        <v>273</v>
      </c>
      <c r="H5" s="243" t="s">
        <v>274</v>
      </c>
      <c r="I5" s="244" t="s">
        <v>275</v>
      </c>
      <c r="J5" s="245" t="s">
        <v>276</v>
      </c>
      <c r="K5" s="246" t="s">
        <v>277</v>
      </c>
      <c r="L5" s="244" t="s">
        <v>294</v>
      </c>
      <c r="M5" s="244" t="s">
        <v>295</v>
      </c>
      <c r="N5" s="245" t="s">
        <v>296</v>
      </c>
      <c r="O5" s="245" t="s">
        <v>297</v>
      </c>
      <c r="P5" s="247" t="s">
        <v>278</v>
      </c>
    </row>
    <row r="6" spans="1:21" ht="25.2" thickTop="1" thickBot="1">
      <c r="A6" s="240"/>
      <c r="B6" s="191"/>
      <c r="C6" s="192" t="s">
        <v>255</v>
      </c>
      <c r="D6" s="241" t="s">
        <v>279</v>
      </c>
      <c r="E6" s="244">
        <v>2012</v>
      </c>
      <c r="F6" s="244">
        <v>2017</v>
      </c>
      <c r="G6" s="244">
        <v>2014</v>
      </c>
      <c r="H6" s="248" t="s">
        <v>280</v>
      </c>
      <c r="I6" s="244" t="s">
        <v>280</v>
      </c>
      <c r="J6" s="249" t="s">
        <v>280</v>
      </c>
      <c r="K6" s="246">
        <v>2016</v>
      </c>
      <c r="L6" s="250" t="s">
        <v>280</v>
      </c>
      <c r="M6" s="250" t="s">
        <v>280</v>
      </c>
      <c r="N6" s="250" t="s">
        <v>280</v>
      </c>
      <c r="O6" s="250" t="s">
        <v>280</v>
      </c>
      <c r="P6" s="251" t="s">
        <v>281</v>
      </c>
    </row>
    <row r="7" spans="1:21" ht="109.2" thickTop="1" thickBot="1">
      <c r="A7" s="240"/>
      <c r="B7" s="191"/>
      <c r="C7" s="192" t="s">
        <v>314</v>
      </c>
      <c r="D7" s="241" t="s">
        <v>256</v>
      </c>
      <c r="E7" s="241" t="s">
        <v>292</v>
      </c>
      <c r="F7" s="241" t="s">
        <v>256</v>
      </c>
      <c r="G7" s="243" t="s">
        <v>282</v>
      </c>
      <c r="H7" s="241" t="s">
        <v>283</v>
      </c>
      <c r="I7" s="244" t="s">
        <v>283</v>
      </c>
      <c r="J7" s="245" t="s">
        <v>283</v>
      </c>
      <c r="K7" s="246" t="s">
        <v>284</v>
      </c>
      <c r="L7" s="241" t="s">
        <v>298</v>
      </c>
      <c r="M7" s="241" t="s">
        <v>298</v>
      </c>
      <c r="N7" s="241" t="s">
        <v>298</v>
      </c>
      <c r="O7" s="241" t="s">
        <v>298</v>
      </c>
      <c r="P7" s="247" t="s">
        <v>258</v>
      </c>
    </row>
    <row r="8" spans="1:21" ht="16.8" thickTop="1" thickBot="1">
      <c r="A8" s="240"/>
      <c r="B8" s="191"/>
      <c r="C8" s="192"/>
      <c r="D8" s="199"/>
      <c r="E8" s="252"/>
      <c r="F8" s="252"/>
      <c r="G8" s="202"/>
      <c r="H8" s="199"/>
      <c r="I8" s="200"/>
      <c r="J8" s="203"/>
      <c r="K8" s="201"/>
      <c r="L8" s="199"/>
      <c r="M8" s="253"/>
      <c r="N8" s="252"/>
      <c r="O8" s="252"/>
      <c r="P8" s="254"/>
    </row>
    <row r="9" spans="1:21" ht="16.8" thickTop="1" thickBot="1">
      <c r="A9" s="240"/>
      <c r="B9" s="191"/>
      <c r="C9" s="192"/>
      <c r="D9" s="199"/>
      <c r="E9" s="252"/>
      <c r="F9" s="252"/>
      <c r="G9" s="202"/>
      <c r="H9" s="199"/>
      <c r="I9" s="200"/>
      <c r="J9" s="203"/>
      <c r="K9" s="201"/>
      <c r="L9" s="199"/>
      <c r="M9" s="253"/>
      <c r="N9" s="252"/>
      <c r="O9" s="252"/>
      <c r="P9" s="254"/>
    </row>
    <row r="10" spans="1:21" ht="16.8" thickTop="1" thickBot="1">
      <c r="A10" s="240"/>
    </row>
    <row r="11" spans="1:21" ht="16.8" thickTop="1" thickBot="1">
      <c r="A11" s="240"/>
      <c r="B11" s="302" t="s">
        <v>315</v>
      </c>
      <c r="C11" s="304"/>
      <c r="D11" s="304"/>
      <c r="E11" s="304"/>
      <c r="F11" s="304"/>
      <c r="G11" s="304"/>
      <c r="H11" s="304"/>
      <c r="I11" s="304"/>
      <c r="J11" s="304"/>
      <c r="K11" s="304"/>
      <c r="L11" s="304"/>
      <c r="M11" s="304"/>
      <c r="N11" s="304"/>
      <c r="O11" s="304"/>
      <c r="P11" s="304"/>
    </row>
    <row r="12" spans="1:21" ht="17.25" customHeight="1" thickTop="1" thickBot="1">
      <c r="A12" s="240"/>
      <c r="B12" s="302" t="s">
        <v>316</v>
      </c>
      <c r="C12" s="303"/>
      <c r="D12" s="302" t="s">
        <v>317</v>
      </c>
      <c r="E12" s="304"/>
      <c r="F12" s="304"/>
      <c r="G12" s="304"/>
      <c r="H12" s="304"/>
      <c r="I12" s="304"/>
      <c r="J12" s="304"/>
      <c r="K12" s="304"/>
      <c r="L12" s="304"/>
      <c r="M12" s="304"/>
      <c r="N12" s="304"/>
      <c r="O12" s="304"/>
      <c r="P12" s="304"/>
      <c r="T12" s="22"/>
      <c r="U12" s="22"/>
    </row>
    <row r="13" spans="1:21" ht="44.4" thickTop="1" thickBot="1">
      <c r="A13" s="240"/>
      <c r="B13" s="192" t="s">
        <v>238</v>
      </c>
      <c r="C13" s="255" t="s">
        <v>318</v>
      </c>
      <c r="D13" s="194" t="s">
        <v>285</v>
      </c>
      <c r="E13" s="195" t="s">
        <v>217</v>
      </c>
      <c r="F13" s="195" t="s">
        <v>286</v>
      </c>
      <c r="G13" s="196" t="s">
        <v>215</v>
      </c>
      <c r="H13" s="194" t="s">
        <v>287</v>
      </c>
      <c r="I13" s="197" t="s">
        <v>288</v>
      </c>
      <c r="J13" s="198" t="s">
        <v>289</v>
      </c>
      <c r="K13" s="193" t="s">
        <v>290</v>
      </c>
      <c r="L13" s="194" t="s">
        <v>212</v>
      </c>
      <c r="M13" s="197" t="s">
        <v>214</v>
      </c>
      <c r="N13" s="198" t="s">
        <v>227</v>
      </c>
      <c r="O13" s="198" t="s">
        <v>228</v>
      </c>
      <c r="P13" s="191" t="s">
        <v>2</v>
      </c>
    </row>
    <row r="14" spans="1:21" ht="16.2" thickTop="1">
      <c r="A14" s="240"/>
      <c r="B14" s="256" t="s">
        <v>16</v>
      </c>
      <c r="C14" s="257" t="s">
        <v>17</v>
      </c>
      <c r="D14" s="258">
        <v>7.5694537645953561E-2</v>
      </c>
      <c r="E14" s="228">
        <v>79.53</v>
      </c>
      <c r="F14" s="259">
        <v>0.27413330527644802</v>
      </c>
      <c r="G14" s="260">
        <v>32445.454918229701</v>
      </c>
      <c r="H14" s="261">
        <v>8.693062163481688</v>
      </c>
      <c r="I14" s="261">
        <v>11.150455128193</v>
      </c>
      <c r="J14" s="262">
        <v>3.8305056389119144E-2</v>
      </c>
      <c r="K14" s="260">
        <v>126287.18</v>
      </c>
      <c r="L14" s="262">
        <v>3.7762289509344606E-2</v>
      </c>
      <c r="M14" s="263">
        <v>871</v>
      </c>
      <c r="N14" s="262">
        <v>2.9000000000000001E-2</v>
      </c>
      <c r="O14" s="262">
        <v>2.8000000000000001E-2</v>
      </c>
      <c r="P14" s="263">
        <v>22295</v>
      </c>
    </row>
    <row r="15" spans="1:21">
      <c r="A15" s="240"/>
      <c r="B15" s="264" t="s">
        <v>16</v>
      </c>
      <c r="C15" s="265" t="s">
        <v>18</v>
      </c>
      <c r="D15" s="258">
        <v>0.16018373291507956</v>
      </c>
      <c r="E15" s="228">
        <v>82.04</v>
      </c>
      <c r="F15" s="259">
        <v>0.36601861920802059</v>
      </c>
      <c r="G15" s="260">
        <v>23833.41066853028</v>
      </c>
      <c r="H15" s="261">
        <v>9.6907644564018813</v>
      </c>
      <c r="I15" s="261">
        <v>12.490818906791114</v>
      </c>
      <c r="J15" s="262">
        <v>3.8305056389119144E-2</v>
      </c>
      <c r="K15" s="260">
        <v>87972.37</v>
      </c>
      <c r="L15" s="262">
        <v>3.7762289509344606E-2</v>
      </c>
      <c r="M15" s="263">
        <v>871</v>
      </c>
      <c r="N15" s="262">
        <v>2.9000000000000001E-2</v>
      </c>
      <c r="O15" s="262">
        <v>2.8000000000000001E-2</v>
      </c>
      <c r="P15" s="263">
        <v>44406</v>
      </c>
    </row>
    <row r="16" spans="1:21">
      <c r="A16" s="240"/>
      <c r="B16" s="264" t="s">
        <v>16</v>
      </c>
      <c r="C16" s="265" t="s">
        <v>19</v>
      </c>
      <c r="D16" s="258">
        <v>8.744415930044673E-2</v>
      </c>
      <c r="E16" s="228">
        <v>80.94</v>
      </c>
      <c r="F16" s="259">
        <v>0.24807226261291032</v>
      </c>
      <c r="G16" s="260">
        <v>32402.849783365571</v>
      </c>
      <c r="H16" s="261">
        <v>8.4403310118927575</v>
      </c>
      <c r="I16" s="261">
        <v>11.331614115597562</v>
      </c>
      <c r="J16" s="262">
        <v>3.8305056389119144E-2</v>
      </c>
      <c r="K16" s="260">
        <v>153154.96</v>
      </c>
      <c r="L16" s="262">
        <v>3.7762289509344606E-2</v>
      </c>
      <c r="M16" s="263">
        <v>871</v>
      </c>
      <c r="N16" s="262">
        <v>2.9000000000000001E-2</v>
      </c>
      <c r="O16" s="262">
        <v>2.8000000000000001E-2</v>
      </c>
      <c r="P16" s="263">
        <v>10446</v>
      </c>
    </row>
    <row r="17" spans="1:16">
      <c r="A17" s="240"/>
      <c r="B17" s="264" t="s">
        <v>16</v>
      </c>
      <c r="C17" s="265" t="s">
        <v>20</v>
      </c>
      <c r="D17" s="258">
        <v>9.0448271650177117E-2</v>
      </c>
      <c r="E17" s="228">
        <v>81.36</v>
      </c>
      <c r="F17" s="259">
        <v>0.22289635247381726</v>
      </c>
      <c r="G17" s="260">
        <v>35913.327447517899</v>
      </c>
      <c r="H17" s="261">
        <v>7.3311581827062193</v>
      </c>
      <c r="I17" s="261">
        <v>9.3792340839876491</v>
      </c>
      <c r="J17" s="262">
        <v>3.8305056389119144E-2</v>
      </c>
      <c r="K17" s="260">
        <v>162664.79</v>
      </c>
      <c r="L17" s="262">
        <v>3.7762289509344606E-2</v>
      </c>
      <c r="M17" s="263">
        <v>871</v>
      </c>
      <c r="N17" s="262">
        <v>2.9000000000000001E-2</v>
      </c>
      <c r="O17" s="262">
        <v>2.8000000000000001E-2</v>
      </c>
      <c r="P17" s="263">
        <v>16344</v>
      </c>
    </row>
    <row r="18" spans="1:16">
      <c r="A18" s="240"/>
      <c r="B18" s="264" t="s">
        <v>16</v>
      </c>
      <c r="C18" s="265" t="s">
        <v>21</v>
      </c>
      <c r="D18" s="258">
        <v>0.10934905076687616</v>
      </c>
      <c r="E18" s="228">
        <v>82.81</v>
      </c>
      <c r="F18" s="259">
        <v>0.274876809656595</v>
      </c>
      <c r="G18" s="260">
        <v>28883.045695994748</v>
      </c>
      <c r="H18" s="261">
        <v>7.6957459356343989</v>
      </c>
      <c r="I18" s="261">
        <v>10.687039472196586</v>
      </c>
      <c r="J18" s="262">
        <v>3.8305056389119144E-2</v>
      </c>
      <c r="K18" s="260">
        <v>107242.94</v>
      </c>
      <c r="L18" s="262">
        <v>3.7762289509344606E-2</v>
      </c>
      <c r="M18" s="263">
        <v>871</v>
      </c>
      <c r="N18" s="262">
        <v>2.9000000000000001E-2</v>
      </c>
      <c r="O18" s="262">
        <v>2.8000000000000001E-2</v>
      </c>
      <c r="P18" s="263">
        <v>30789</v>
      </c>
    </row>
    <row r="19" spans="1:16">
      <c r="A19" s="240"/>
      <c r="B19" s="264" t="s">
        <v>16</v>
      </c>
      <c r="C19" s="265" t="s">
        <v>22</v>
      </c>
      <c r="D19" s="258">
        <v>0.11292739408799891</v>
      </c>
      <c r="E19" s="228">
        <v>79.08</v>
      </c>
      <c r="F19" s="259">
        <v>0.27488902980342422</v>
      </c>
      <c r="G19" s="260">
        <v>27706.546289030121</v>
      </c>
      <c r="H19" s="261">
        <v>7.8737693084635243</v>
      </c>
      <c r="I19" s="261">
        <v>11.221592051047175</v>
      </c>
      <c r="J19" s="262">
        <v>3.8305056389119144E-2</v>
      </c>
      <c r="K19" s="260">
        <v>176345.52</v>
      </c>
      <c r="L19" s="262">
        <v>3.7762289509344606E-2</v>
      </c>
      <c r="M19" s="263">
        <v>871</v>
      </c>
      <c r="N19" s="262">
        <v>2.9000000000000001E-2</v>
      </c>
      <c r="O19" s="262">
        <v>2.8000000000000001E-2</v>
      </c>
      <c r="P19" s="263">
        <v>7213</v>
      </c>
    </row>
    <row r="20" spans="1:16">
      <c r="A20" s="240"/>
      <c r="B20" s="264" t="s">
        <v>23</v>
      </c>
      <c r="C20" s="265" t="s">
        <v>24</v>
      </c>
      <c r="D20" s="258">
        <v>3.6606906296917777E-2</v>
      </c>
      <c r="E20" s="228">
        <v>83.7</v>
      </c>
      <c r="F20" s="259">
        <v>0.27571743929359821</v>
      </c>
      <c r="G20" s="260">
        <v>41022.21748943811</v>
      </c>
      <c r="H20" s="261">
        <v>7.3259722245278294</v>
      </c>
      <c r="I20" s="261">
        <v>8.5391684456509598</v>
      </c>
      <c r="J20" s="262">
        <v>2.973646256719549E-2</v>
      </c>
      <c r="K20" s="260">
        <v>88144.21</v>
      </c>
      <c r="L20" s="262">
        <v>4.1078341141702238E-2</v>
      </c>
      <c r="M20" s="263">
        <v>237</v>
      </c>
      <c r="N20" s="262">
        <v>3.5000000000000003E-2</v>
      </c>
      <c r="O20" s="262">
        <v>3.6999999999999998E-2</v>
      </c>
      <c r="P20" s="263">
        <v>22742</v>
      </c>
    </row>
    <row r="21" spans="1:16">
      <c r="A21" s="240"/>
      <c r="B21" s="264" t="s">
        <v>23</v>
      </c>
      <c r="C21" s="265" t="s">
        <v>25</v>
      </c>
      <c r="D21" s="258">
        <v>3.8265375698895404E-2</v>
      </c>
      <c r="E21" s="228">
        <v>84.41</v>
      </c>
      <c r="F21" s="259">
        <v>0.27387649969497729</v>
      </c>
      <c r="G21" s="260">
        <v>43511.824744796511</v>
      </c>
      <c r="H21" s="261">
        <v>7.3240006023061275</v>
      </c>
      <c r="I21" s="261">
        <v>8.2390961900044086</v>
      </c>
      <c r="J21" s="262">
        <v>2.973646256719549E-2</v>
      </c>
      <c r="K21" s="260">
        <v>86408.61</v>
      </c>
      <c r="L21" s="262">
        <v>4.1078341141702238E-2</v>
      </c>
      <c r="M21" s="263">
        <v>237</v>
      </c>
      <c r="N21" s="262">
        <v>3.5000000000000003E-2</v>
      </c>
      <c r="O21" s="262">
        <v>3.6999999999999998E-2</v>
      </c>
      <c r="P21" s="263">
        <v>36724</v>
      </c>
    </row>
    <row r="22" spans="1:16">
      <c r="A22" s="240"/>
      <c r="B22" s="264" t="s">
        <v>23</v>
      </c>
      <c r="C22" s="265" t="s">
        <v>26</v>
      </c>
      <c r="D22" s="258">
        <v>0.10043513458814005</v>
      </c>
      <c r="E22" s="228">
        <v>83.39</v>
      </c>
      <c r="F22" s="259">
        <v>0.4136644443085204</v>
      </c>
      <c r="G22" s="260">
        <v>30204.580046712188</v>
      </c>
      <c r="H22" s="261">
        <v>8.664431689944081</v>
      </c>
      <c r="I22" s="261">
        <v>10.264931859430506</v>
      </c>
      <c r="J22" s="262">
        <v>2.973646256719549E-2</v>
      </c>
      <c r="K22" s="260">
        <v>80624.149999999994</v>
      </c>
      <c r="L22" s="262">
        <v>4.1078341141702238E-2</v>
      </c>
      <c r="M22" s="263">
        <v>237</v>
      </c>
      <c r="N22" s="262">
        <v>3.5000000000000003E-2</v>
      </c>
      <c r="O22" s="262">
        <v>3.6999999999999998E-2</v>
      </c>
      <c r="P22" s="263">
        <v>19795</v>
      </c>
    </row>
    <row r="23" spans="1:16">
      <c r="A23" s="240"/>
      <c r="B23" s="264" t="s">
        <v>23</v>
      </c>
      <c r="C23" s="265" t="s">
        <v>27</v>
      </c>
      <c r="D23" s="258">
        <v>3.9602914774527403E-2</v>
      </c>
      <c r="E23" s="228">
        <v>82.86</v>
      </c>
      <c r="F23" s="259">
        <v>0.17781032588795312</v>
      </c>
      <c r="G23" s="260">
        <v>46590.462496809872</v>
      </c>
      <c r="H23" s="261">
        <v>5.4795083523277501</v>
      </c>
      <c r="I23" s="261">
        <v>6.622234671384394</v>
      </c>
      <c r="J23" s="262">
        <v>2.973646256719549E-2</v>
      </c>
      <c r="K23" s="260">
        <v>90768.84</v>
      </c>
      <c r="L23" s="262">
        <v>4.1078341141702238E-2</v>
      </c>
      <c r="M23" s="263">
        <v>237</v>
      </c>
      <c r="N23" s="262">
        <v>3.5000000000000003E-2</v>
      </c>
      <c r="O23" s="262">
        <v>3.6999999999999998E-2</v>
      </c>
      <c r="P23" s="263">
        <v>19079</v>
      </c>
    </row>
    <row r="24" spans="1:16">
      <c r="A24" s="240"/>
      <c r="B24" s="264" t="s">
        <v>23</v>
      </c>
      <c r="C24" s="265" t="s">
        <v>28</v>
      </c>
      <c r="D24" s="258">
        <v>7.3066060228148044E-2</v>
      </c>
      <c r="E24" s="228">
        <v>83.46</v>
      </c>
      <c r="F24" s="259">
        <v>0.30055492851768245</v>
      </c>
      <c r="G24" s="260">
        <v>37964.113335145412</v>
      </c>
      <c r="H24" s="261">
        <v>7.2090824739754877</v>
      </c>
      <c r="I24" s="261">
        <v>8.3873277763455647</v>
      </c>
      <c r="J24" s="262">
        <v>2.973646256719549E-2</v>
      </c>
      <c r="K24" s="260">
        <v>83964.95</v>
      </c>
      <c r="L24" s="262">
        <v>4.1078341141702238E-2</v>
      </c>
      <c r="M24" s="263">
        <v>237</v>
      </c>
      <c r="N24" s="262">
        <v>3.5000000000000003E-2</v>
      </c>
      <c r="O24" s="262">
        <v>3.6999999999999998E-2</v>
      </c>
      <c r="P24" s="263">
        <v>27387</v>
      </c>
    </row>
    <row r="25" spans="1:16">
      <c r="A25" s="240"/>
      <c r="B25" s="264" t="s">
        <v>23</v>
      </c>
      <c r="C25" s="265" t="s">
        <v>29</v>
      </c>
      <c r="D25" s="258">
        <v>9.7537138389366687E-2</v>
      </c>
      <c r="E25" s="228">
        <v>83.27</v>
      </c>
      <c r="F25" s="259">
        <v>0.33986158843745584</v>
      </c>
      <c r="G25" s="260">
        <v>32217.595541852526</v>
      </c>
      <c r="H25" s="261">
        <v>8.3189485800888843</v>
      </c>
      <c r="I25" s="261">
        <v>10.310709461624306</v>
      </c>
      <c r="J25" s="262">
        <v>2.973646256719549E-2</v>
      </c>
      <c r="K25" s="260">
        <v>82777.16</v>
      </c>
      <c r="L25" s="262">
        <v>4.1078341141702238E-2</v>
      </c>
      <c r="M25" s="263">
        <v>237</v>
      </c>
      <c r="N25" s="262">
        <v>3.5000000000000003E-2</v>
      </c>
      <c r="O25" s="262">
        <v>3.6999999999999998E-2</v>
      </c>
      <c r="P25" s="263">
        <v>25657</v>
      </c>
    </row>
    <row r="26" spans="1:16">
      <c r="A26" s="240"/>
      <c r="B26" s="264" t="s">
        <v>23</v>
      </c>
      <c r="C26" s="265" t="s">
        <v>30</v>
      </c>
      <c r="D26" s="258">
        <v>1.9837691614066726E-2</v>
      </c>
      <c r="E26" s="228">
        <v>78.849999999999994</v>
      </c>
      <c r="F26" s="259">
        <v>0.29450261780104714</v>
      </c>
      <c r="G26" s="260">
        <v>36648.570484261501</v>
      </c>
      <c r="H26" s="261">
        <v>8.6575106148841758</v>
      </c>
      <c r="I26" s="261">
        <v>9.0367900077075785</v>
      </c>
      <c r="J26" s="262">
        <v>2.973646256719549E-2</v>
      </c>
      <c r="K26" s="260">
        <v>155483.47</v>
      </c>
      <c r="L26" s="262">
        <v>4.1078341141702238E-2</v>
      </c>
      <c r="M26" s="263">
        <v>237</v>
      </c>
      <c r="N26" s="262">
        <v>3.5000000000000003E-2</v>
      </c>
      <c r="O26" s="262">
        <v>3.6999999999999998E-2</v>
      </c>
      <c r="P26" s="263">
        <v>1151</v>
      </c>
    </row>
    <row r="27" spans="1:16">
      <c r="A27" s="240"/>
      <c r="B27" s="264" t="s">
        <v>31</v>
      </c>
      <c r="C27" s="265" t="s">
        <v>32</v>
      </c>
      <c r="D27" s="258">
        <v>4.8499806714442893E-2</v>
      </c>
      <c r="E27" s="228">
        <v>84.16</v>
      </c>
      <c r="F27" s="259">
        <v>0.26617024383121624</v>
      </c>
      <c r="G27" s="260">
        <v>40850.648943569104</v>
      </c>
      <c r="H27" s="261">
        <v>6.5298641158302821</v>
      </c>
      <c r="I27" s="261">
        <v>7.7244045980638418</v>
      </c>
      <c r="J27" s="262">
        <v>2.1779624588049863E-2</v>
      </c>
      <c r="K27" s="260">
        <v>96829.93</v>
      </c>
      <c r="L27" s="262">
        <v>2.3277109993941385E-2</v>
      </c>
      <c r="M27" s="263">
        <v>121</v>
      </c>
      <c r="N27" s="262">
        <v>1.4999999999999999E-2</v>
      </c>
      <c r="O27" s="262">
        <v>2.4E-2</v>
      </c>
      <c r="P27" s="263">
        <v>33562</v>
      </c>
    </row>
    <row r="28" spans="1:16">
      <c r="A28" s="240"/>
      <c r="B28" s="264" t="s">
        <v>31</v>
      </c>
      <c r="C28" s="265" t="s">
        <v>33</v>
      </c>
      <c r="D28" s="258">
        <v>3.9616507796572817E-2</v>
      </c>
      <c r="E28" s="228">
        <v>82.52</v>
      </c>
      <c r="F28" s="259">
        <v>0.27476038338658149</v>
      </c>
      <c r="G28" s="260">
        <v>44308.38117055456</v>
      </c>
      <c r="H28" s="261">
        <v>7.330617807455182</v>
      </c>
      <c r="I28" s="261">
        <v>8.6781327968779287</v>
      </c>
      <c r="J28" s="262">
        <v>2.1779624588049863E-2</v>
      </c>
      <c r="K28" s="260">
        <v>91164.18</v>
      </c>
      <c r="L28" s="262">
        <v>2.3277109993941385E-2</v>
      </c>
      <c r="M28" s="263">
        <v>121</v>
      </c>
      <c r="N28" s="262">
        <v>1.4999999999999999E-2</v>
      </c>
      <c r="O28" s="262">
        <v>2.4E-2</v>
      </c>
      <c r="P28" s="263">
        <v>18203</v>
      </c>
    </row>
    <row r="29" spans="1:16">
      <c r="A29" s="240"/>
      <c r="B29" s="264" t="s">
        <v>31</v>
      </c>
      <c r="C29" s="265" t="s">
        <v>34</v>
      </c>
      <c r="D29" s="258">
        <v>1.8995812286836767E-2</v>
      </c>
      <c r="E29" s="228">
        <v>85.36</v>
      </c>
      <c r="F29" s="259">
        <v>0.21211631663974151</v>
      </c>
      <c r="G29" s="260">
        <v>57297.08060389306</v>
      </c>
      <c r="H29" s="261">
        <v>5.7779961999774834</v>
      </c>
      <c r="I29" s="261">
        <v>6.5443368228717516</v>
      </c>
      <c r="J29" s="262">
        <v>2.1779624588049863E-2</v>
      </c>
      <c r="K29" s="260">
        <v>127300.47</v>
      </c>
      <c r="L29" s="262">
        <v>2.3277109993941385E-2</v>
      </c>
      <c r="M29" s="263">
        <v>121</v>
      </c>
      <c r="N29" s="262">
        <v>1.4999999999999999E-2</v>
      </c>
      <c r="O29" s="262">
        <v>2.4E-2</v>
      </c>
      <c r="P29" s="263">
        <v>23196</v>
      </c>
    </row>
    <row r="30" spans="1:16">
      <c r="A30" s="240"/>
      <c r="B30" s="264" t="s">
        <v>31</v>
      </c>
      <c r="C30" s="265" t="s">
        <v>35</v>
      </c>
      <c r="D30" s="258">
        <v>4.853140956574694E-2</v>
      </c>
      <c r="E30" s="228">
        <v>82.81</v>
      </c>
      <c r="F30" s="259">
        <v>0.24473699472249608</v>
      </c>
      <c r="G30" s="260">
        <v>44355.760016494401</v>
      </c>
      <c r="H30" s="261">
        <v>6.2155319507727977</v>
      </c>
      <c r="I30" s="261">
        <v>7.9372448986850346</v>
      </c>
      <c r="J30" s="262">
        <v>2.1779624588049863E-2</v>
      </c>
      <c r="K30" s="260">
        <v>164635.13</v>
      </c>
      <c r="L30" s="262">
        <v>2.3277109993941385E-2</v>
      </c>
      <c r="M30" s="263">
        <v>121</v>
      </c>
      <c r="N30" s="262">
        <v>1.4999999999999999E-2</v>
      </c>
      <c r="O30" s="262">
        <v>2.4E-2</v>
      </c>
      <c r="P30" s="263">
        <v>21356</v>
      </c>
    </row>
    <row r="31" spans="1:16">
      <c r="A31" s="240"/>
      <c r="B31" s="264" t="s">
        <v>31</v>
      </c>
      <c r="C31" s="265" t="s">
        <v>36</v>
      </c>
      <c r="D31" s="258">
        <v>3.5162342265702543E-2</v>
      </c>
      <c r="E31" s="228">
        <v>84.89</v>
      </c>
      <c r="F31" s="259">
        <v>0.19944694089180781</v>
      </c>
      <c r="G31" s="260">
        <v>68950.350301470578</v>
      </c>
      <c r="H31" s="261">
        <v>4.6264065240309735</v>
      </c>
      <c r="I31" s="261">
        <v>5.4366915176405479</v>
      </c>
      <c r="J31" s="262">
        <v>2.1779624588049863E-2</v>
      </c>
      <c r="K31" s="260">
        <v>321291.98</v>
      </c>
      <c r="L31" s="262">
        <v>2.3277109993941385E-2</v>
      </c>
      <c r="M31" s="263">
        <v>121</v>
      </c>
      <c r="N31" s="262">
        <v>1.4999999999999999E-2</v>
      </c>
      <c r="O31" s="262">
        <v>2.4E-2</v>
      </c>
      <c r="P31" s="263">
        <v>7074</v>
      </c>
    </row>
    <row r="32" spans="1:16">
      <c r="A32" s="240"/>
      <c r="B32" s="264" t="s">
        <v>31</v>
      </c>
      <c r="C32" s="265" t="s">
        <v>37</v>
      </c>
      <c r="D32" s="258">
        <v>2.3327841845140033E-2</v>
      </c>
      <c r="E32" s="228">
        <v>83.81</v>
      </c>
      <c r="F32" s="259">
        <v>0.16626609442060086</v>
      </c>
      <c r="G32" s="260">
        <v>69740.381224452882</v>
      </c>
      <c r="H32" s="261">
        <v>4.699024721806043</v>
      </c>
      <c r="I32" s="261">
        <v>6.1361781350221429</v>
      </c>
      <c r="J32" s="262">
        <v>2.1779624588049863E-2</v>
      </c>
      <c r="K32" s="260">
        <v>208146.55</v>
      </c>
      <c r="L32" s="262">
        <v>2.3277109993941385E-2</v>
      </c>
      <c r="M32" s="263">
        <v>121</v>
      </c>
      <c r="N32" s="262">
        <v>1.4999999999999999E-2</v>
      </c>
      <c r="O32" s="262">
        <v>2.4E-2</v>
      </c>
      <c r="P32" s="263">
        <v>15206</v>
      </c>
    </row>
    <row r="33" spans="1:16">
      <c r="A33" s="240"/>
      <c r="B33" s="264" t="s">
        <v>38</v>
      </c>
      <c r="C33" s="265" t="s">
        <v>39</v>
      </c>
      <c r="D33" s="258">
        <v>6.3491040350651021E-2</v>
      </c>
      <c r="E33" s="228">
        <v>84.12</v>
      </c>
      <c r="F33" s="259">
        <v>0.1546291808046534</v>
      </c>
      <c r="G33" s="260">
        <v>82755.035259852404</v>
      </c>
      <c r="H33" s="261">
        <v>3.9374704734672403</v>
      </c>
      <c r="I33" s="261">
        <v>5.1554598254044173</v>
      </c>
      <c r="J33" s="262">
        <v>2.055151426725306E-2</v>
      </c>
      <c r="K33" s="260">
        <v>264231.14</v>
      </c>
      <c r="L33" s="262">
        <v>3.346575957006951E-2</v>
      </c>
      <c r="M33" s="263">
        <v>111</v>
      </c>
      <c r="N33" s="262">
        <v>2.5999999999999999E-2</v>
      </c>
      <c r="O33" s="262">
        <v>2.9000000000000001E-2</v>
      </c>
      <c r="P33" s="263">
        <v>15599</v>
      </c>
    </row>
    <row r="34" spans="1:16">
      <c r="A34" s="240"/>
      <c r="B34" s="264" t="s">
        <v>38</v>
      </c>
      <c r="C34" s="265" t="s">
        <v>40</v>
      </c>
      <c r="D34" s="258">
        <v>6.1455949168175455E-2</v>
      </c>
      <c r="E34" s="228">
        <v>83.79</v>
      </c>
      <c r="F34" s="259">
        <v>0.21093487747566297</v>
      </c>
      <c r="G34" s="260">
        <v>47231.669892524114</v>
      </c>
      <c r="H34" s="261">
        <v>6.0395867491155064</v>
      </c>
      <c r="I34" s="261">
        <v>8.083875722459549</v>
      </c>
      <c r="J34" s="262">
        <v>2.055151426725306E-2</v>
      </c>
      <c r="K34" s="260">
        <v>160773.85999999999</v>
      </c>
      <c r="L34" s="262">
        <v>3.346575957006951E-2</v>
      </c>
      <c r="M34" s="263">
        <v>111</v>
      </c>
      <c r="N34" s="262">
        <v>2.5999999999999999E-2</v>
      </c>
      <c r="O34" s="262">
        <v>2.9000000000000001E-2</v>
      </c>
      <c r="P34" s="263">
        <v>29268</v>
      </c>
    </row>
    <row r="35" spans="1:16">
      <c r="A35" s="240"/>
      <c r="B35" s="264" t="s">
        <v>38</v>
      </c>
      <c r="C35" s="265" t="s">
        <v>41</v>
      </c>
      <c r="D35" s="258">
        <v>6.135535584163225E-2</v>
      </c>
      <c r="E35" s="228">
        <v>83.93</v>
      </c>
      <c r="F35" s="259">
        <v>0.27186131818719678</v>
      </c>
      <c r="G35" s="260">
        <v>39343.293981327108</v>
      </c>
      <c r="H35" s="261">
        <v>6.8019314394316908</v>
      </c>
      <c r="I35" s="261">
        <v>8.5407352573166051</v>
      </c>
      <c r="J35" s="262">
        <v>2.055151426725306E-2</v>
      </c>
      <c r="K35" s="260">
        <v>111060.67</v>
      </c>
      <c r="L35" s="262">
        <v>3.346575957006951E-2</v>
      </c>
      <c r="M35" s="263">
        <v>111</v>
      </c>
      <c r="N35" s="262">
        <v>2.5999999999999999E-2</v>
      </c>
      <c r="O35" s="262">
        <v>2.9000000000000001E-2</v>
      </c>
      <c r="P35" s="263">
        <v>20653</v>
      </c>
    </row>
    <row r="36" spans="1:16">
      <c r="A36" s="240"/>
      <c r="B36" s="264" t="s">
        <v>38</v>
      </c>
      <c r="C36" s="265" t="s">
        <v>42</v>
      </c>
      <c r="D36" s="258">
        <v>5.4458246218177339E-2</v>
      </c>
      <c r="E36" s="228">
        <v>84.93</v>
      </c>
      <c r="F36" s="259">
        <v>0.22574191397132379</v>
      </c>
      <c r="G36" s="260">
        <v>44887.627745173282</v>
      </c>
      <c r="H36" s="261">
        <v>6.5465173356356434</v>
      </c>
      <c r="I36" s="261">
        <v>8.3825891064116789</v>
      </c>
      <c r="J36" s="262">
        <v>2.055151426725306E-2</v>
      </c>
      <c r="K36" s="260">
        <v>116023.45</v>
      </c>
      <c r="L36" s="262">
        <v>3.346575957006951E-2</v>
      </c>
      <c r="M36" s="263">
        <v>111</v>
      </c>
      <c r="N36" s="262">
        <v>2.5999999999999999E-2</v>
      </c>
      <c r="O36" s="262">
        <v>2.9000000000000001E-2</v>
      </c>
      <c r="P36" s="263">
        <v>40948</v>
      </c>
    </row>
    <row r="37" spans="1:16">
      <c r="A37" s="240"/>
      <c r="B37" s="264" t="s">
        <v>38</v>
      </c>
      <c r="C37" s="265" t="s">
        <v>43</v>
      </c>
      <c r="D37" s="258">
        <v>7.438454497278027E-2</v>
      </c>
      <c r="E37" s="228">
        <v>84.7</v>
      </c>
      <c r="F37" s="259">
        <v>0.20178165730001196</v>
      </c>
      <c r="G37" s="260">
        <v>46932.637600917435</v>
      </c>
      <c r="H37" s="261">
        <v>5.6498663538642013</v>
      </c>
      <c r="I37" s="261">
        <v>8.0822150095976149</v>
      </c>
      <c r="J37" s="262">
        <v>2.055151426725306E-2</v>
      </c>
      <c r="K37" s="260">
        <v>154380.78</v>
      </c>
      <c r="L37" s="262">
        <v>3.346575957006951E-2</v>
      </c>
      <c r="M37" s="263">
        <v>111</v>
      </c>
      <c r="N37" s="262">
        <v>2.5999999999999999E-2</v>
      </c>
      <c r="O37" s="262">
        <v>2.9000000000000001E-2</v>
      </c>
      <c r="P37" s="263">
        <v>20705</v>
      </c>
    </row>
    <row r="38" spans="1:16">
      <c r="A38" s="240"/>
      <c r="B38" s="264" t="s">
        <v>38</v>
      </c>
      <c r="C38" s="265" t="s">
        <v>44</v>
      </c>
      <c r="D38" s="258">
        <v>8.6212976022567001E-2</v>
      </c>
      <c r="E38" s="228">
        <v>84.11</v>
      </c>
      <c r="F38" s="259">
        <v>0.17527444190672659</v>
      </c>
      <c r="G38" s="260">
        <v>83081.670708044592</v>
      </c>
      <c r="H38" s="261">
        <v>3.9805949052045655</v>
      </c>
      <c r="I38" s="261">
        <v>5.6001190163811527</v>
      </c>
      <c r="J38" s="262">
        <v>2.055151426725306E-2</v>
      </c>
      <c r="K38" s="260">
        <v>265458.38</v>
      </c>
      <c r="L38" s="262">
        <v>3.346575957006951E-2</v>
      </c>
      <c r="M38" s="263">
        <v>111</v>
      </c>
      <c r="N38" s="262">
        <v>2.5999999999999999E-2</v>
      </c>
      <c r="O38" s="262">
        <v>2.9000000000000001E-2</v>
      </c>
      <c r="P38" s="263">
        <v>16757</v>
      </c>
    </row>
    <row r="39" spans="1:16">
      <c r="A39" s="240"/>
      <c r="B39" s="264" t="s">
        <v>45</v>
      </c>
      <c r="C39" s="265" t="s">
        <v>46</v>
      </c>
      <c r="D39" s="258">
        <v>5.9492409589121387E-2</v>
      </c>
      <c r="E39" s="228">
        <v>84.73</v>
      </c>
      <c r="F39" s="259">
        <v>0.16730562797117007</v>
      </c>
      <c r="G39" s="260">
        <v>113001.04082482995</v>
      </c>
      <c r="H39" s="261">
        <v>3.4829523370459157</v>
      </c>
      <c r="I39" s="261">
        <v>4.6295404632993948</v>
      </c>
      <c r="J39" s="262">
        <v>1.9705935339033549E-2</v>
      </c>
      <c r="K39" s="260">
        <v>317749.78000000003</v>
      </c>
      <c r="L39" s="262">
        <v>2.7522766058800947E-2</v>
      </c>
      <c r="M39" s="263">
        <v>159</v>
      </c>
      <c r="N39" s="262">
        <v>0.02</v>
      </c>
      <c r="O39" s="262">
        <v>2.5999999999999999E-2</v>
      </c>
      <c r="P39" s="263">
        <v>17148</v>
      </c>
    </row>
    <row r="40" spans="1:16">
      <c r="A40" s="240"/>
      <c r="B40" s="264" t="s">
        <v>45</v>
      </c>
      <c r="C40" s="265" t="s">
        <v>47</v>
      </c>
      <c r="D40" s="258">
        <v>5.9741195378093047E-2</v>
      </c>
      <c r="E40" s="228">
        <v>83.04</v>
      </c>
      <c r="F40" s="259">
        <v>0.2392638036809816</v>
      </c>
      <c r="G40" s="260">
        <v>42259.316250244003</v>
      </c>
      <c r="H40" s="261">
        <v>7.1499260777461462</v>
      </c>
      <c r="I40" s="261">
        <v>9.5931946624252635</v>
      </c>
      <c r="J40" s="262">
        <v>1.9705935339033549E-2</v>
      </c>
      <c r="K40" s="260">
        <v>102323.68</v>
      </c>
      <c r="L40" s="262">
        <v>2.7522766058800947E-2</v>
      </c>
      <c r="M40" s="263">
        <v>159</v>
      </c>
      <c r="N40" s="262">
        <v>0.02</v>
      </c>
      <c r="O40" s="262">
        <v>2.5999999999999999E-2</v>
      </c>
      <c r="P40" s="263">
        <v>36308</v>
      </c>
    </row>
    <row r="41" spans="1:16">
      <c r="A41" s="240"/>
      <c r="B41" s="264" t="s">
        <v>45</v>
      </c>
      <c r="C41" s="265" t="s">
        <v>48</v>
      </c>
      <c r="D41" s="258">
        <v>7.2656804410721115E-2</v>
      </c>
      <c r="E41" s="228">
        <v>83.46</v>
      </c>
      <c r="F41" s="259">
        <v>0.25974991551199728</v>
      </c>
      <c r="G41" s="260">
        <v>41735.833139765084</v>
      </c>
      <c r="H41" s="261">
        <v>7.1087797481995407</v>
      </c>
      <c r="I41" s="261">
        <v>9.0774439492997825</v>
      </c>
      <c r="J41" s="262">
        <v>1.9705935339033549E-2</v>
      </c>
      <c r="K41" s="260">
        <v>114257.16</v>
      </c>
      <c r="L41" s="262">
        <v>2.7522766058800947E-2</v>
      </c>
      <c r="M41" s="263">
        <v>159</v>
      </c>
      <c r="N41" s="262">
        <v>0.02</v>
      </c>
      <c r="O41" s="262">
        <v>2.5999999999999999E-2</v>
      </c>
      <c r="P41" s="263">
        <v>18346</v>
      </c>
    </row>
    <row r="42" spans="1:16">
      <c r="A42" s="240"/>
      <c r="B42" s="264" t="s">
        <v>45</v>
      </c>
      <c r="C42" s="265" t="s">
        <v>49</v>
      </c>
      <c r="D42" s="258">
        <v>3.6163471693282559E-2</v>
      </c>
      <c r="E42" s="228">
        <v>84.24</v>
      </c>
      <c r="F42" s="259">
        <v>0.18085018911363263</v>
      </c>
      <c r="G42" s="260">
        <v>61176.685122093513</v>
      </c>
      <c r="H42" s="261">
        <v>5.3533592393511684</v>
      </c>
      <c r="I42" s="261">
        <v>6.9270285086265622</v>
      </c>
      <c r="J42" s="262">
        <v>1.9705935339033549E-2</v>
      </c>
      <c r="K42" s="260">
        <v>155609.31</v>
      </c>
      <c r="L42" s="262">
        <v>2.7522766058800947E-2</v>
      </c>
      <c r="M42" s="263">
        <v>159</v>
      </c>
      <c r="N42" s="262">
        <v>0.02</v>
      </c>
      <c r="O42" s="262">
        <v>2.5999999999999999E-2</v>
      </c>
      <c r="P42" s="263">
        <v>31305</v>
      </c>
    </row>
    <row r="43" spans="1:16">
      <c r="A43" s="240"/>
      <c r="B43" s="264" t="s">
        <v>45</v>
      </c>
      <c r="C43" s="265" t="s">
        <v>50</v>
      </c>
      <c r="D43" s="258">
        <v>4.6080464537536295E-2</v>
      </c>
      <c r="E43" s="228">
        <v>84.79</v>
      </c>
      <c r="F43" s="259">
        <v>0.14594983666463651</v>
      </c>
      <c r="G43" s="260">
        <v>77392.0553267785</v>
      </c>
      <c r="H43" s="261">
        <v>4.3144097560050465</v>
      </c>
      <c r="I43" s="261">
        <v>5.9714294656589129</v>
      </c>
      <c r="J43" s="262">
        <v>1.9705935339033549E-2</v>
      </c>
      <c r="K43" s="260">
        <v>208156.53</v>
      </c>
      <c r="L43" s="262">
        <v>2.7522766058800947E-2</v>
      </c>
      <c r="M43" s="263">
        <v>159</v>
      </c>
      <c r="N43" s="262">
        <v>0.02</v>
      </c>
      <c r="O43" s="262">
        <v>2.5999999999999999E-2</v>
      </c>
      <c r="P43" s="263">
        <v>24365</v>
      </c>
    </row>
    <row r="44" spans="1:16">
      <c r="A44" s="240"/>
      <c r="B44" s="264" t="s">
        <v>45</v>
      </c>
      <c r="C44" s="265" t="s">
        <v>51</v>
      </c>
      <c r="D44" s="258">
        <v>4.5125918785395826E-2</v>
      </c>
      <c r="E44" s="228">
        <v>85.1</v>
      </c>
      <c r="F44" s="259">
        <v>0.19352840997058368</v>
      </c>
      <c r="G44" s="260">
        <v>55731.312256254016</v>
      </c>
      <c r="H44" s="261">
        <v>5.5171316895323494</v>
      </c>
      <c r="I44" s="261">
        <v>7.4570228443100932</v>
      </c>
      <c r="J44" s="262">
        <v>1.9705935339033549E-2</v>
      </c>
      <c r="K44" s="260">
        <v>107021.1</v>
      </c>
      <c r="L44" s="262">
        <v>2.7522766058800947E-2</v>
      </c>
      <c r="M44" s="263">
        <v>159</v>
      </c>
      <c r="N44" s="262">
        <v>0.02</v>
      </c>
      <c r="O44" s="262">
        <v>2.5999999999999999E-2</v>
      </c>
      <c r="P44" s="263">
        <v>16831</v>
      </c>
    </row>
    <row r="45" spans="1:16">
      <c r="A45" s="240"/>
      <c r="B45" s="264" t="s">
        <v>52</v>
      </c>
      <c r="C45" s="265" t="s">
        <v>53</v>
      </c>
      <c r="D45" s="258">
        <v>0.1772276878592334</v>
      </c>
      <c r="E45" s="228">
        <v>83.1</v>
      </c>
      <c r="F45" s="259">
        <v>0.4383062005159683</v>
      </c>
      <c r="G45" s="260">
        <v>29188.960513589831</v>
      </c>
      <c r="H45" s="261">
        <v>8.4570024657068341</v>
      </c>
      <c r="I45" s="261">
        <v>10.946265004004539</v>
      </c>
      <c r="J45" s="262">
        <v>3.5200402806736683E-2</v>
      </c>
      <c r="K45" s="260">
        <v>78814.64</v>
      </c>
      <c r="L45" s="262">
        <v>4.556449188561703E-2</v>
      </c>
      <c r="M45" s="263">
        <v>834</v>
      </c>
      <c r="N45" s="262">
        <v>5.0999999999999997E-2</v>
      </c>
      <c r="O45" s="262">
        <v>4.9000000000000002E-2</v>
      </c>
      <c r="P45" s="263">
        <v>28609</v>
      </c>
    </row>
    <row r="46" spans="1:16">
      <c r="A46" s="240"/>
      <c r="B46" s="264" t="s">
        <v>52</v>
      </c>
      <c r="C46" s="265" t="s">
        <v>54</v>
      </c>
      <c r="D46" s="258">
        <v>0.10200954682067299</v>
      </c>
      <c r="E46" s="228">
        <v>83.5</v>
      </c>
      <c r="F46" s="259">
        <v>0.2834011010758879</v>
      </c>
      <c r="G46" s="260">
        <v>40897.481795528489</v>
      </c>
      <c r="H46" s="261">
        <v>6.9059872432725866</v>
      </c>
      <c r="I46" s="261">
        <v>9.106087412229197</v>
      </c>
      <c r="J46" s="262">
        <v>3.5200402806736683E-2</v>
      </c>
      <c r="K46" s="260">
        <v>116606.49</v>
      </c>
      <c r="L46" s="262">
        <v>4.556449188561703E-2</v>
      </c>
      <c r="M46" s="263">
        <v>834</v>
      </c>
      <c r="N46" s="262">
        <v>5.0999999999999997E-2</v>
      </c>
      <c r="O46" s="262">
        <v>4.9000000000000002E-2</v>
      </c>
      <c r="P46" s="263">
        <v>34134</v>
      </c>
    </row>
    <row r="47" spans="1:16">
      <c r="A47" s="240"/>
      <c r="B47" s="264" t="s">
        <v>52</v>
      </c>
      <c r="C47" s="265" t="s">
        <v>55</v>
      </c>
      <c r="D47" s="258">
        <v>0.10179161245120609</v>
      </c>
      <c r="E47" s="228">
        <v>84.44</v>
      </c>
      <c r="F47" s="259">
        <v>0.2718370779766911</v>
      </c>
      <c r="G47" s="260">
        <v>44890.05833714547</v>
      </c>
      <c r="H47" s="261">
        <v>6.9898783481148943</v>
      </c>
      <c r="I47" s="261">
        <v>9.1570223250951983</v>
      </c>
      <c r="J47" s="262">
        <v>3.5200402806736683E-2</v>
      </c>
      <c r="K47" s="260">
        <v>115707.76</v>
      </c>
      <c r="L47" s="262">
        <v>4.556449188561703E-2</v>
      </c>
      <c r="M47" s="263">
        <v>834</v>
      </c>
      <c r="N47" s="262">
        <v>5.0999999999999997E-2</v>
      </c>
      <c r="O47" s="262">
        <v>4.9000000000000002E-2</v>
      </c>
      <c r="P47" s="263">
        <v>20206</v>
      </c>
    </row>
    <row r="48" spans="1:16">
      <c r="A48" s="240"/>
      <c r="B48" s="264" t="s">
        <v>52</v>
      </c>
      <c r="C48" s="265" t="s">
        <v>56</v>
      </c>
      <c r="D48" s="258">
        <v>9.7807296879264843E-2</v>
      </c>
      <c r="E48" s="228">
        <v>82.6</v>
      </c>
      <c r="F48" s="259">
        <v>0.50077697841726621</v>
      </c>
      <c r="G48" s="260">
        <v>27382.438904218023</v>
      </c>
      <c r="H48" s="261">
        <v>11.885712839865233</v>
      </c>
      <c r="I48" s="261">
        <v>14.741725468792641</v>
      </c>
      <c r="J48" s="262">
        <v>3.5200402806736683E-2</v>
      </c>
      <c r="K48" s="260">
        <v>82608</v>
      </c>
      <c r="L48" s="262">
        <v>4.556449188561703E-2</v>
      </c>
      <c r="M48" s="263">
        <v>834</v>
      </c>
      <c r="N48" s="262">
        <v>5.0999999999999997E-2</v>
      </c>
      <c r="O48" s="262">
        <v>4.9000000000000002E-2</v>
      </c>
      <c r="P48" s="263">
        <v>22205</v>
      </c>
    </row>
    <row r="49" spans="1:16">
      <c r="A49" s="240"/>
      <c r="B49" s="264" t="s">
        <v>52</v>
      </c>
      <c r="C49" s="265" t="s">
        <v>57</v>
      </c>
      <c r="D49" s="258">
        <v>0.15677798048703101</v>
      </c>
      <c r="E49" s="228">
        <v>83.03</v>
      </c>
      <c r="F49" s="259">
        <v>0.48995943204868153</v>
      </c>
      <c r="G49" s="260">
        <v>26530.572431493241</v>
      </c>
      <c r="H49" s="261">
        <v>9.1505009109783284</v>
      </c>
      <c r="I49" s="261">
        <v>11.701317398247904</v>
      </c>
      <c r="J49" s="262">
        <v>3.5200402806736683E-2</v>
      </c>
      <c r="K49" s="260">
        <v>57138.76</v>
      </c>
      <c r="L49" s="262">
        <v>4.556449188561703E-2</v>
      </c>
      <c r="M49" s="263">
        <v>834</v>
      </c>
      <c r="N49" s="262">
        <v>5.0999999999999997E-2</v>
      </c>
      <c r="O49" s="262">
        <v>4.9000000000000002E-2</v>
      </c>
      <c r="P49" s="263">
        <v>25428</v>
      </c>
    </row>
    <row r="50" spans="1:16">
      <c r="A50" s="240"/>
      <c r="B50" s="264" t="s">
        <v>52</v>
      </c>
      <c r="C50" s="265" t="s">
        <v>58</v>
      </c>
      <c r="D50" s="258">
        <v>0.18034877025581969</v>
      </c>
      <c r="E50" s="228">
        <v>82.77</v>
      </c>
      <c r="F50" s="259">
        <v>0.46080386189526706</v>
      </c>
      <c r="G50" s="260">
        <v>26856.561407582445</v>
      </c>
      <c r="H50" s="261">
        <v>8.8935568222115169</v>
      </c>
      <c r="I50" s="261">
        <v>11.429613625522601</v>
      </c>
      <c r="J50" s="262">
        <v>3.5200402806736683E-2</v>
      </c>
      <c r="K50" s="260">
        <v>71255.600000000006</v>
      </c>
      <c r="L50" s="262">
        <v>4.556449188561703E-2</v>
      </c>
      <c r="M50" s="263">
        <v>834</v>
      </c>
      <c r="N50" s="262">
        <v>5.0999999999999997E-2</v>
      </c>
      <c r="O50" s="262">
        <v>4.9000000000000002E-2</v>
      </c>
      <c r="P50" s="263">
        <v>24321</v>
      </c>
    </row>
    <row r="51" spans="1:16">
      <c r="A51" s="240"/>
      <c r="B51" s="264" t="s">
        <v>59</v>
      </c>
      <c r="C51" s="265" t="s">
        <v>60</v>
      </c>
      <c r="D51" s="258">
        <v>5.9180576631259481E-2</v>
      </c>
      <c r="E51" s="228">
        <v>83.84</v>
      </c>
      <c r="F51" s="259">
        <v>0.23110433456763232</v>
      </c>
      <c r="G51" s="260">
        <v>42284.773323483059</v>
      </c>
      <c r="H51" s="261">
        <v>6.6524767649095304</v>
      </c>
      <c r="I51" s="261">
        <v>8.3571915890540946</v>
      </c>
      <c r="J51" s="262">
        <v>2.1650614389711061E-2</v>
      </c>
      <c r="K51" s="260">
        <v>116301.97</v>
      </c>
      <c r="L51" s="262">
        <v>3.7036180574504786E-2</v>
      </c>
      <c r="M51" s="263">
        <v>149</v>
      </c>
      <c r="N51" s="262">
        <v>3.3000000000000002E-2</v>
      </c>
      <c r="O51" s="262">
        <v>3.4000000000000002E-2</v>
      </c>
      <c r="P51" s="263">
        <v>22473</v>
      </c>
    </row>
    <row r="52" spans="1:16">
      <c r="A52" s="240"/>
      <c r="B52" s="264" t="s">
        <v>59</v>
      </c>
      <c r="C52" s="265" t="s">
        <v>61</v>
      </c>
      <c r="D52" s="258">
        <v>5.881136523429422E-2</v>
      </c>
      <c r="E52" s="228">
        <v>82.97</v>
      </c>
      <c r="F52" s="259">
        <v>0.25361439692649884</v>
      </c>
      <c r="G52" s="260">
        <v>40170.2759776229</v>
      </c>
      <c r="H52" s="261">
        <v>6.3819345217195984</v>
      </c>
      <c r="I52" s="261">
        <v>8.2422198032652556</v>
      </c>
      <c r="J52" s="262">
        <v>2.1650614389711061E-2</v>
      </c>
      <c r="K52" s="260">
        <v>121262.94</v>
      </c>
      <c r="L52" s="262">
        <v>3.7036180574504786E-2</v>
      </c>
      <c r="M52" s="263">
        <v>149</v>
      </c>
      <c r="N52" s="262">
        <v>3.3000000000000002E-2</v>
      </c>
      <c r="O52" s="262">
        <v>3.4000000000000002E-2</v>
      </c>
      <c r="P52" s="263">
        <v>24288</v>
      </c>
    </row>
    <row r="53" spans="1:16">
      <c r="A53" s="240"/>
      <c r="B53" s="264" t="s">
        <v>59</v>
      </c>
      <c r="C53" s="265" t="s">
        <v>62</v>
      </c>
      <c r="D53" s="258">
        <v>6.1551639745472349E-2</v>
      </c>
      <c r="E53" s="228">
        <v>83.5</v>
      </c>
      <c r="F53" s="259">
        <v>0.23211995659465326</v>
      </c>
      <c r="G53" s="260">
        <v>39427.800574824796</v>
      </c>
      <c r="H53" s="261">
        <v>6.5669471719802797</v>
      </c>
      <c r="I53" s="261">
        <v>8.2652516746627942</v>
      </c>
      <c r="J53" s="262">
        <v>2.1650614389711061E-2</v>
      </c>
      <c r="K53" s="260">
        <v>117119.32</v>
      </c>
      <c r="L53" s="262">
        <v>3.7036180574504786E-2</v>
      </c>
      <c r="M53" s="263">
        <v>149</v>
      </c>
      <c r="N53" s="262">
        <v>3.3000000000000002E-2</v>
      </c>
      <c r="O53" s="262">
        <v>3.4000000000000002E-2</v>
      </c>
      <c r="P53" s="263">
        <v>24448</v>
      </c>
    </row>
    <row r="54" spans="1:16">
      <c r="A54" s="240"/>
      <c r="B54" s="264" t="s">
        <v>59</v>
      </c>
      <c r="C54" s="265" t="s">
        <v>63</v>
      </c>
      <c r="D54" s="258">
        <v>6.6453447050461981E-2</v>
      </c>
      <c r="E54" s="228">
        <v>84.02</v>
      </c>
      <c r="F54" s="259">
        <v>0.20415795144831084</v>
      </c>
      <c r="G54" s="260">
        <v>69448.64912052537</v>
      </c>
      <c r="H54" s="261">
        <v>4.77139252414133</v>
      </c>
      <c r="I54" s="261">
        <v>5.7425753205114605</v>
      </c>
      <c r="J54" s="262">
        <v>2.1650614389711061E-2</v>
      </c>
      <c r="K54" s="260">
        <v>173061.64</v>
      </c>
      <c r="L54" s="262">
        <v>3.7036180574504786E-2</v>
      </c>
      <c r="M54" s="263">
        <v>149</v>
      </c>
      <c r="N54" s="262">
        <v>3.3000000000000002E-2</v>
      </c>
      <c r="O54" s="262">
        <v>3.4000000000000002E-2</v>
      </c>
      <c r="P54" s="263">
        <v>19708</v>
      </c>
    </row>
    <row r="55" spans="1:16">
      <c r="A55" s="240"/>
      <c r="B55" s="264" t="s">
        <v>59</v>
      </c>
      <c r="C55" s="265" t="s">
        <v>64</v>
      </c>
      <c r="D55" s="258">
        <v>5.8643701301122168E-2</v>
      </c>
      <c r="E55" s="228">
        <v>84.44</v>
      </c>
      <c r="F55" s="259">
        <v>0.22629773610793505</v>
      </c>
      <c r="G55" s="260">
        <v>47942.165133161499</v>
      </c>
      <c r="H55" s="261">
        <v>5.7651090614610583</v>
      </c>
      <c r="I55" s="261">
        <v>7.5823779823353226</v>
      </c>
      <c r="J55" s="262">
        <v>2.1650614389711061E-2</v>
      </c>
      <c r="K55" s="260">
        <v>123153.18</v>
      </c>
      <c r="L55" s="262">
        <v>3.7036180574504786E-2</v>
      </c>
      <c r="M55" s="263">
        <v>149</v>
      </c>
      <c r="N55" s="262">
        <v>3.3000000000000002E-2</v>
      </c>
      <c r="O55" s="262">
        <v>3.4000000000000002E-2</v>
      </c>
      <c r="P55" s="263">
        <v>26902</v>
      </c>
    </row>
    <row r="56" spans="1:16">
      <c r="A56" s="240"/>
      <c r="B56" s="264" t="s">
        <v>59</v>
      </c>
      <c r="C56" s="265" t="s">
        <v>65</v>
      </c>
      <c r="D56" s="258">
        <v>3.4582132564841495E-2</v>
      </c>
      <c r="E56" s="228">
        <v>84.33</v>
      </c>
      <c r="F56" s="259">
        <v>0.18189762796504369</v>
      </c>
      <c r="G56" s="260">
        <v>56811.914053250766</v>
      </c>
      <c r="H56" s="261">
        <v>5.1998718147346068</v>
      </c>
      <c r="I56" s="261">
        <v>6.5601184594244968</v>
      </c>
      <c r="J56" s="262">
        <v>2.1650614389711061E-2</v>
      </c>
      <c r="K56" s="260">
        <v>178491.72</v>
      </c>
      <c r="L56" s="262">
        <v>3.7036180574504786E-2</v>
      </c>
      <c r="M56" s="263">
        <v>149</v>
      </c>
      <c r="N56" s="262">
        <v>3.3000000000000002E-2</v>
      </c>
      <c r="O56" s="262">
        <v>3.4000000000000002E-2</v>
      </c>
      <c r="P56" s="263">
        <v>19952</v>
      </c>
    </row>
    <row r="57" spans="1:16">
      <c r="A57" s="240"/>
      <c r="B57" s="264" t="s">
        <v>66</v>
      </c>
      <c r="C57" s="265" t="s">
        <v>67</v>
      </c>
      <c r="D57" s="258">
        <v>1.7678255745433118E-2</v>
      </c>
      <c r="E57" s="228">
        <v>80.209999999999994</v>
      </c>
      <c r="F57" s="259">
        <v>0.50162045372704356</v>
      </c>
      <c r="G57" s="260">
        <v>36339.554241037375</v>
      </c>
      <c r="H57" s="261">
        <v>6.8342434414661177</v>
      </c>
      <c r="I57" s="261">
        <v>9.1062427642710837</v>
      </c>
      <c r="J57" s="262">
        <v>2.4328442251001954E-2</v>
      </c>
      <c r="K57" s="260">
        <v>94274.82</v>
      </c>
      <c r="L57" s="262">
        <v>5.3149324071204922E-2</v>
      </c>
      <c r="M57" s="263">
        <v>448</v>
      </c>
      <c r="N57" s="262">
        <v>6.0999999999999999E-2</v>
      </c>
      <c r="O57" s="262">
        <v>5.8999999999999997E-2</v>
      </c>
      <c r="P57" s="263">
        <v>3482</v>
      </c>
    </row>
    <row r="58" spans="1:16">
      <c r="A58" s="240"/>
      <c r="B58" s="264" t="s">
        <v>66</v>
      </c>
      <c r="C58" s="265" t="s">
        <v>68</v>
      </c>
      <c r="D58" s="258">
        <v>4.1301627033792233E-2</v>
      </c>
      <c r="E58" s="228">
        <v>84.91</v>
      </c>
      <c r="F58" s="259">
        <v>0.1607675906183369</v>
      </c>
      <c r="G58" s="260">
        <v>97929.557032863857</v>
      </c>
      <c r="H58" s="261">
        <v>4.1377666837346636</v>
      </c>
      <c r="I58" s="261">
        <v>5.7599538095123544</v>
      </c>
      <c r="J58" s="262">
        <v>2.4328442251001954E-2</v>
      </c>
      <c r="K58" s="260">
        <v>169153.36</v>
      </c>
      <c r="L58" s="262">
        <v>5.3149324071204922E-2</v>
      </c>
      <c r="M58" s="263">
        <v>448</v>
      </c>
      <c r="N58" s="262">
        <v>6.0999999999999999E-2</v>
      </c>
      <c r="O58" s="262">
        <v>5.8999999999999997E-2</v>
      </c>
      <c r="P58" s="263">
        <v>3230</v>
      </c>
    </row>
    <row r="59" spans="1:16">
      <c r="A59" s="240"/>
      <c r="B59" s="264" t="s">
        <v>66</v>
      </c>
      <c r="C59" s="265" t="s">
        <v>69</v>
      </c>
      <c r="D59" s="258">
        <v>4.5343635624237495E-2</v>
      </c>
      <c r="E59" s="228">
        <v>83.13</v>
      </c>
      <c r="F59" s="259">
        <v>0.36434777605155649</v>
      </c>
      <c r="G59" s="260">
        <v>44658.686251894971</v>
      </c>
      <c r="H59" s="261">
        <v>7.4447265922802419</v>
      </c>
      <c r="I59" s="261">
        <v>8.754544495564792</v>
      </c>
      <c r="J59" s="262">
        <v>2.4328442251001954E-2</v>
      </c>
      <c r="K59" s="260">
        <v>99601.21</v>
      </c>
      <c r="L59" s="262">
        <v>5.3149324071204922E-2</v>
      </c>
      <c r="M59" s="263">
        <v>448</v>
      </c>
      <c r="N59" s="262">
        <v>6.0999999999999999E-2</v>
      </c>
      <c r="O59" s="262">
        <v>5.8999999999999997E-2</v>
      </c>
      <c r="P59" s="263">
        <v>44447</v>
      </c>
    </row>
    <row r="60" spans="1:16">
      <c r="A60" s="240"/>
      <c r="B60" s="264" t="s">
        <v>66</v>
      </c>
      <c r="C60" s="265" t="s">
        <v>70</v>
      </c>
      <c r="D60" s="258">
        <v>7.0468040516940278E-2</v>
      </c>
      <c r="E60" s="228">
        <v>83.61</v>
      </c>
      <c r="F60" s="259">
        <v>0.45165971819093353</v>
      </c>
      <c r="G60" s="260">
        <v>33137.641732038217</v>
      </c>
      <c r="H60" s="261">
        <v>8.1252750388822506</v>
      </c>
      <c r="I60" s="261">
        <v>9.6939806311383308</v>
      </c>
      <c r="J60" s="262">
        <v>2.4328442251001954E-2</v>
      </c>
      <c r="K60" s="260">
        <v>75448.92</v>
      </c>
      <c r="L60" s="262">
        <v>5.3149324071204922E-2</v>
      </c>
      <c r="M60" s="263">
        <v>448</v>
      </c>
      <c r="N60" s="262">
        <v>6.0999999999999999E-2</v>
      </c>
      <c r="O60" s="262">
        <v>5.8999999999999997E-2</v>
      </c>
      <c r="P60" s="263">
        <v>45964</v>
      </c>
    </row>
    <row r="61" spans="1:16">
      <c r="A61" s="240"/>
      <c r="B61" s="264" t="s">
        <v>66</v>
      </c>
      <c r="C61" s="265" t="s">
        <v>71</v>
      </c>
      <c r="D61" s="258">
        <v>2.6240274531846283E-2</v>
      </c>
      <c r="E61" s="228">
        <v>84.4</v>
      </c>
      <c r="F61" s="259">
        <v>0.24061181054074529</v>
      </c>
      <c r="G61" s="260">
        <v>57508.945863492838</v>
      </c>
      <c r="H61" s="261">
        <v>5.9707613921195088</v>
      </c>
      <c r="I61" s="261">
        <v>7.2218473914189119</v>
      </c>
      <c r="J61" s="262">
        <v>2.4328442251001954E-2</v>
      </c>
      <c r="K61" s="260">
        <v>96588.23</v>
      </c>
      <c r="L61" s="262">
        <v>5.3149324071204922E-2</v>
      </c>
      <c r="M61" s="263">
        <v>448</v>
      </c>
      <c r="N61" s="262">
        <v>6.0999999999999999E-2</v>
      </c>
      <c r="O61" s="262">
        <v>5.8999999999999997E-2</v>
      </c>
      <c r="P61" s="263">
        <v>33844</v>
      </c>
    </row>
    <row r="62" spans="1:16">
      <c r="A62" s="240"/>
      <c r="B62" s="264" t="s">
        <v>66</v>
      </c>
      <c r="C62" s="265" t="s">
        <v>72</v>
      </c>
      <c r="D62" s="258">
        <v>6.7304327539951012E-2</v>
      </c>
      <c r="E62" s="228">
        <v>82.22</v>
      </c>
      <c r="F62" s="259">
        <v>0.31491966705381341</v>
      </c>
      <c r="G62" s="260">
        <v>39880.74491650155</v>
      </c>
      <c r="H62" s="261">
        <v>7.2603127894471431</v>
      </c>
      <c r="I62" s="261">
        <v>9.3051478168661479</v>
      </c>
      <c r="J62" s="262">
        <v>2.4328442251001954E-2</v>
      </c>
      <c r="K62" s="260">
        <v>84664.28</v>
      </c>
      <c r="L62" s="262">
        <v>5.3149324071204922E-2</v>
      </c>
      <c r="M62" s="263">
        <v>448</v>
      </c>
      <c r="N62" s="262">
        <v>6.0999999999999999E-2</v>
      </c>
      <c r="O62" s="262">
        <v>5.8999999999999997E-2</v>
      </c>
      <c r="P62" s="263">
        <v>61199</v>
      </c>
    </row>
    <row r="63" spans="1:16">
      <c r="A63" s="240"/>
      <c r="B63" s="264" t="s">
        <v>66</v>
      </c>
      <c r="C63" s="265" t="s">
        <v>73</v>
      </c>
      <c r="D63" s="258">
        <v>2.0215109498509784E-2</v>
      </c>
      <c r="E63" s="228">
        <v>82.79</v>
      </c>
      <c r="F63" s="259">
        <v>0.16274121004014122</v>
      </c>
      <c r="G63" s="260">
        <v>73749.50495488639</v>
      </c>
      <c r="H63" s="261">
        <v>4.6005553553655796</v>
      </c>
      <c r="I63" s="261">
        <v>5.8406402790321073</v>
      </c>
      <c r="J63" s="262">
        <v>2.4328442251001954E-2</v>
      </c>
      <c r="K63" s="260">
        <v>151390.35999999999</v>
      </c>
      <c r="L63" s="262">
        <v>5.3149324071204922E-2</v>
      </c>
      <c r="M63" s="263">
        <v>448</v>
      </c>
      <c r="N63" s="262">
        <v>6.0999999999999999E-2</v>
      </c>
      <c r="O63" s="262">
        <v>5.8999999999999997E-2</v>
      </c>
      <c r="P63" s="263">
        <v>31492</v>
      </c>
    </row>
    <row r="64" spans="1:16">
      <c r="A64" s="240"/>
      <c r="B64" s="264" t="s">
        <v>66</v>
      </c>
      <c r="C64" s="265" t="s">
        <v>74</v>
      </c>
      <c r="D64" s="258">
        <v>2.009877110370966E-2</v>
      </c>
      <c r="E64" s="228">
        <v>88.66</v>
      </c>
      <c r="F64" s="259">
        <v>0.16620215533259011</v>
      </c>
      <c r="G64" s="260">
        <v>52624.004354838711</v>
      </c>
      <c r="H64" s="261">
        <v>4.2004351034999559</v>
      </c>
      <c r="I64" s="261">
        <v>5.3953905229894392</v>
      </c>
      <c r="J64" s="262">
        <v>2.4328442251001954E-2</v>
      </c>
      <c r="K64" s="260">
        <v>78268.509999999995</v>
      </c>
      <c r="L64" s="262">
        <v>5.3149324071204922E-2</v>
      </c>
      <c r="M64" s="263">
        <v>448</v>
      </c>
      <c r="N64" s="262">
        <v>6.0999999999999999E-2</v>
      </c>
      <c r="O64" s="262">
        <v>5.8999999999999997E-2</v>
      </c>
      <c r="P64" s="263">
        <v>17830</v>
      </c>
    </row>
    <row r="65" spans="1:16">
      <c r="A65" s="240"/>
      <c r="B65" s="264" t="s">
        <v>75</v>
      </c>
      <c r="C65" s="265" t="s">
        <v>76</v>
      </c>
      <c r="D65" s="258">
        <v>4.010591075461413E-2</v>
      </c>
      <c r="E65" s="228">
        <v>82.74</v>
      </c>
      <c r="F65" s="259">
        <v>0.29221522610188894</v>
      </c>
      <c r="G65" s="260">
        <v>40609.309076268051</v>
      </c>
      <c r="H65" s="261">
        <v>8.2059496161233749</v>
      </c>
      <c r="I65" s="261">
        <v>9.5591642741905947</v>
      </c>
      <c r="J65" s="262">
        <v>2.2953700228598724E-2</v>
      </c>
      <c r="K65" s="260">
        <v>104126.85</v>
      </c>
      <c r="L65" s="262">
        <v>2.5154818449641802E-2</v>
      </c>
      <c r="M65" s="263">
        <v>248</v>
      </c>
      <c r="N65" s="262">
        <v>2.1999999999999999E-2</v>
      </c>
      <c r="O65" s="262">
        <v>2.3E-2</v>
      </c>
      <c r="P65" s="263">
        <v>12863</v>
      </c>
    </row>
    <row r="66" spans="1:16">
      <c r="A66" s="240"/>
      <c r="B66" s="264" t="s">
        <v>75</v>
      </c>
      <c r="C66" s="265" t="s">
        <v>77</v>
      </c>
      <c r="D66" s="258">
        <v>7.0452551084367557E-2</v>
      </c>
      <c r="E66" s="228">
        <v>82.88</v>
      </c>
      <c r="F66" s="259">
        <v>0.21955813479942984</v>
      </c>
      <c r="G66" s="260">
        <v>51925.502831253711</v>
      </c>
      <c r="H66" s="261">
        <v>5.9888170764094539</v>
      </c>
      <c r="I66" s="261">
        <v>7.2147837705266769</v>
      </c>
      <c r="J66" s="262">
        <v>2.2953700228598724E-2</v>
      </c>
      <c r="K66" s="260">
        <v>202354.96</v>
      </c>
      <c r="L66" s="262">
        <v>2.5154818449641802E-2</v>
      </c>
      <c r="M66" s="263">
        <v>248</v>
      </c>
      <c r="N66" s="262">
        <v>2.1999999999999999E-2</v>
      </c>
      <c r="O66" s="262">
        <v>2.3E-2</v>
      </c>
      <c r="P66" s="263">
        <v>23841</v>
      </c>
    </row>
    <row r="67" spans="1:16">
      <c r="A67" s="240"/>
      <c r="B67" s="264" t="s">
        <v>75</v>
      </c>
      <c r="C67" s="265" t="s">
        <v>78</v>
      </c>
      <c r="D67" s="258">
        <v>6.5782096804335638E-2</v>
      </c>
      <c r="E67" s="228">
        <v>83.16</v>
      </c>
      <c r="F67" s="259">
        <v>0.19009059568668324</v>
      </c>
      <c r="G67" s="260">
        <v>64474.770696917818</v>
      </c>
      <c r="H67" s="261">
        <v>5.3443212203568145</v>
      </c>
      <c r="I67" s="261">
        <v>6.6803726107273196</v>
      </c>
      <c r="J67" s="262">
        <v>2.2953700228598724E-2</v>
      </c>
      <c r="K67" s="260">
        <v>155934.72</v>
      </c>
      <c r="L67" s="262">
        <v>2.5154818449641802E-2</v>
      </c>
      <c r="M67" s="263">
        <v>248</v>
      </c>
      <c r="N67" s="262">
        <v>2.1999999999999999E-2</v>
      </c>
      <c r="O67" s="262">
        <v>2.3E-2</v>
      </c>
      <c r="P67" s="263">
        <v>15926</v>
      </c>
    </row>
    <row r="68" spans="1:16">
      <c r="A68" s="240"/>
      <c r="B68" s="264" t="s">
        <v>75</v>
      </c>
      <c r="C68" s="265" t="s">
        <v>79</v>
      </c>
      <c r="D68" s="258">
        <v>7.5360733091704851E-2</v>
      </c>
      <c r="E68" s="228">
        <v>83.7</v>
      </c>
      <c r="F68" s="259">
        <v>0.41236042586341209</v>
      </c>
      <c r="G68" s="260">
        <v>33997.066537912506</v>
      </c>
      <c r="H68" s="261">
        <v>8.3394780622603228</v>
      </c>
      <c r="I68" s="261">
        <v>9.8235252430920017</v>
      </c>
      <c r="J68" s="262">
        <v>2.2953700228598724E-2</v>
      </c>
      <c r="K68" s="260">
        <v>81604.09</v>
      </c>
      <c r="L68" s="262">
        <v>2.5154818449641802E-2</v>
      </c>
      <c r="M68" s="263">
        <v>248</v>
      </c>
      <c r="N68" s="262">
        <v>2.1999999999999999E-2</v>
      </c>
      <c r="O68" s="262">
        <v>2.3E-2</v>
      </c>
      <c r="P68" s="263">
        <v>29350</v>
      </c>
    </row>
    <row r="69" spans="1:16">
      <c r="A69" s="240"/>
      <c r="B69" s="264" t="s">
        <v>75</v>
      </c>
      <c r="C69" s="265" t="s">
        <v>80</v>
      </c>
      <c r="D69" s="258">
        <v>5.473257445813192E-2</v>
      </c>
      <c r="E69" s="228">
        <v>81.2</v>
      </c>
      <c r="F69" s="259">
        <v>0.15357502517623364</v>
      </c>
      <c r="G69" s="260">
        <v>111688.98504278378</v>
      </c>
      <c r="H69" s="261">
        <v>3.5256587171453164</v>
      </c>
      <c r="I69" s="261">
        <v>3.7585761000630278</v>
      </c>
      <c r="J69" s="262">
        <v>2.2953700228598724E-2</v>
      </c>
      <c r="K69" s="260">
        <v>198426.45</v>
      </c>
      <c r="L69" s="262">
        <v>2.5154818449641802E-2</v>
      </c>
      <c r="M69" s="263">
        <v>248</v>
      </c>
      <c r="N69" s="262">
        <v>2.1999999999999999E-2</v>
      </c>
      <c r="O69" s="262">
        <v>2.3E-2</v>
      </c>
      <c r="P69" s="263">
        <v>6549</v>
      </c>
    </row>
    <row r="70" spans="1:16">
      <c r="A70" s="240"/>
      <c r="B70" s="264" t="s">
        <v>75</v>
      </c>
      <c r="C70" s="265" t="s">
        <v>81</v>
      </c>
      <c r="D70" s="258">
        <v>4.2279411764705878E-2</v>
      </c>
      <c r="E70" s="228">
        <v>79.150000000000006</v>
      </c>
      <c r="F70" s="259">
        <v>0.1794071762870515</v>
      </c>
      <c r="G70" s="260">
        <v>114186.30344559586</v>
      </c>
      <c r="H70" s="261">
        <v>3.6896413544379882</v>
      </c>
      <c r="I70" s="261">
        <v>4.1090254059012494</v>
      </c>
      <c r="J70" s="262">
        <v>2.2953700228598724E-2</v>
      </c>
      <c r="K70" s="260">
        <v>377354.6</v>
      </c>
      <c r="L70" s="262">
        <v>2.5154818449641802E-2</v>
      </c>
      <c r="M70" s="263">
        <v>248</v>
      </c>
      <c r="N70" s="262">
        <v>2.1999999999999999E-2</v>
      </c>
      <c r="O70" s="262">
        <v>2.3E-2</v>
      </c>
      <c r="P70" s="263">
        <v>2740</v>
      </c>
    </row>
    <row r="71" spans="1:16">
      <c r="A71" s="240"/>
      <c r="B71" s="264" t="s">
        <v>75</v>
      </c>
      <c r="C71" s="265" t="s">
        <v>82</v>
      </c>
      <c r="D71" s="258">
        <v>4.3386902214093935E-2</v>
      </c>
      <c r="E71" s="228">
        <v>81.98</v>
      </c>
      <c r="F71" s="259">
        <v>0.19447026022304834</v>
      </c>
      <c r="G71" s="260">
        <v>72527.541964330259</v>
      </c>
      <c r="H71" s="261">
        <v>4.2746589774140968</v>
      </c>
      <c r="I71" s="261">
        <v>5.4145564778189694</v>
      </c>
      <c r="J71" s="262">
        <v>2.2953700228598724E-2</v>
      </c>
      <c r="K71" s="260">
        <v>148930.14000000001</v>
      </c>
      <c r="L71" s="262">
        <v>2.5154818449641802E-2</v>
      </c>
      <c r="M71" s="263">
        <v>248</v>
      </c>
      <c r="N71" s="262">
        <v>2.1999999999999999E-2</v>
      </c>
      <c r="O71" s="262">
        <v>2.3E-2</v>
      </c>
      <c r="P71" s="263">
        <v>25900</v>
      </c>
    </row>
    <row r="72" spans="1:16">
      <c r="A72" s="240"/>
      <c r="B72" s="264" t="s">
        <v>83</v>
      </c>
      <c r="C72" s="265" t="s">
        <v>84</v>
      </c>
      <c r="D72" s="258">
        <v>8.8454540118565475E-2</v>
      </c>
      <c r="E72" s="228">
        <v>82.44</v>
      </c>
      <c r="F72" s="259">
        <v>0.52322103274559195</v>
      </c>
      <c r="G72" s="260">
        <v>27725.373787260745</v>
      </c>
      <c r="H72" s="261">
        <v>11.88655481025104</v>
      </c>
      <c r="I72" s="261">
        <v>13.245846168563208</v>
      </c>
      <c r="J72" s="262">
        <v>3.7423169357068416E-2</v>
      </c>
      <c r="K72" s="260">
        <v>64358.49</v>
      </c>
      <c r="L72" s="262">
        <v>9.6040625101169633E-2</v>
      </c>
      <c r="M72" s="263">
        <v>1161</v>
      </c>
      <c r="N72" s="262">
        <v>9.2999999999999999E-2</v>
      </c>
      <c r="O72" s="262">
        <v>9.2999999999999999E-2</v>
      </c>
      <c r="P72" s="263">
        <v>17184</v>
      </c>
    </row>
    <row r="73" spans="1:16">
      <c r="A73" s="240"/>
      <c r="B73" s="264" t="s">
        <v>83</v>
      </c>
      <c r="C73" s="265" t="s">
        <v>85</v>
      </c>
      <c r="D73" s="258">
        <v>0.12820075110959372</v>
      </c>
      <c r="E73" s="228">
        <v>83.16</v>
      </c>
      <c r="F73" s="259">
        <v>0.49843883923105181</v>
      </c>
      <c r="G73" s="260">
        <v>26496.747317919755</v>
      </c>
      <c r="H73" s="261">
        <v>11.061837376075829</v>
      </c>
      <c r="I73" s="261">
        <v>13.012485025479039</v>
      </c>
      <c r="J73" s="262">
        <v>3.7423169357068416E-2</v>
      </c>
      <c r="K73" s="260">
        <v>69895.94</v>
      </c>
      <c r="L73" s="262">
        <v>9.6040625101169633E-2</v>
      </c>
      <c r="M73" s="263">
        <v>1161</v>
      </c>
      <c r="N73" s="262">
        <v>9.2999999999999999E-2</v>
      </c>
      <c r="O73" s="262">
        <v>9.2999999999999999E-2</v>
      </c>
      <c r="P73" s="263">
        <v>41134</v>
      </c>
    </row>
    <row r="74" spans="1:16">
      <c r="A74" s="240"/>
      <c r="B74" s="264" t="s">
        <v>83</v>
      </c>
      <c r="C74" s="265" t="s">
        <v>86</v>
      </c>
      <c r="D74" s="258">
        <v>0.11182624968102299</v>
      </c>
      <c r="E74" s="228">
        <v>84.02</v>
      </c>
      <c r="F74" s="259">
        <v>0.51804593510754648</v>
      </c>
      <c r="G74" s="260">
        <v>29135.663626954261</v>
      </c>
      <c r="H74" s="261">
        <v>10.755602141982802</v>
      </c>
      <c r="I74" s="261">
        <v>12.45403057741521</v>
      </c>
      <c r="J74" s="262">
        <v>3.7423169357068416E-2</v>
      </c>
      <c r="K74" s="260">
        <v>63561.97</v>
      </c>
      <c r="L74" s="262">
        <v>9.6040625101169633E-2</v>
      </c>
      <c r="M74" s="263">
        <v>1161</v>
      </c>
      <c r="N74" s="262">
        <v>9.2999999999999999E-2</v>
      </c>
      <c r="O74" s="262">
        <v>9.2999999999999999E-2</v>
      </c>
      <c r="P74" s="263">
        <v>35413</v>
      </c>
    </row>
    <row r="75" spans="1:16">
      <c r="A75" s="240"/>
      <c r="B75" s="264" t="s">
        <v>83</v>
      </c>
      <c r="C75" s="265" t="s">
        <v>87</v>
      </c>
      <c r="D75" s="258">
        <v>9.3359057987658284E-2</v>
      </c>
      <c r="E75" s="228">
        <v>84.05</v>
      </c>
      <c r="F75" s="259">
        <v>0.52139213582547483</v>
      </c>
      <c r="G75" s="260">
        <v>30205.501918589081</v>
      </c>
      <c r="H75" s="261">
        <v>9.1773477993557258</v>
      </c>
      <c r="I75" s="261">
        <v>10.667874426551677</v>
      </c>
      <c r="J75" s="262">
        <v>3.7423169357068416E-2</v>
      </c>
      <c r="K75" s="260">
        <v>59260.27</v>
      </c>
      <c r="L75" s="262">
        <v>9.6040625101169633E-2</v>
      </c>
      <c r="M75" s="263">
        <v>1161</v>
      </c>
      <c r="N75" s="262">
        <v>9.2999999999999999E-2</v>
      </c>
      <c r="O75" s="262">
        <v>9.2999999999999999E-2</v>
      </c>
      <c r="P75" s="263">
        <v>65787</v>
      </c>
    </row>
    <row r="76" spans="1:16">
      <c r="A76" s="240"/>
      <c r="B76" s="264" t="s">
        <v>83</v>
      </c>
      <c r="C76" s="265" t="s">
        <v>88</v>
      </c>
      <c r="D76" s="258">
        <v>0.1125612614532282</v>
      </c>
      <c r="E76" s="228">
        <v>82.55</v>
      </c>
      <c r="F76" s="259">
        <v>0.48258374482850663</v>
      </c>
      <c r="G76" s="260">
        <v>30638.188655555554</v>
      </c>
      <c r="H76" s="261">
        <v>8.4545906572757001</v>
      </c>
      <c r="I76" s="261">
        <v>9.4441533397603923</v>
      </c>
      <c r="J76" s="262">
        <v>3.7423169357068416E-2</v>
      </c>
      <c r="K76" s="260">
        <v>63288.04</v>
      </c>
      <c r="L76" s="262">
        <v>9.6040625101169633E-2</v>
      </c>
      <c r="M76" s="263">
        <v>1161</v>
      </c>
      <c r="N76" s="262">
        <v>9.2999999999999999E-2</v>
      </c>
      <c r="O76" s="262">
        <v>9.2999999999999999E-2</v>
      </c>
      <c r="P76" s="263">
        <v>18911</v>
      </c>
    </row>
    <row r="77" spans="1:16">
      <c r="A77" s="240"/>
      <c r="B77" s="264" t="s">
        <v>83</v>
      </c>
      <c r="C77" s="265" t="s">
        <v>89</v>
      </c>
      <c r="D77" s="258">
        <v>3.4747622531089976E-2</v>
      </c>
      <c r="E77" s="228">
        <v>80.59</v>
      </c>
      <c r="F77" s="259">
        <v>0.31078224101479918</v>
      </c>
      <c r="G77" s="260">
        <v>35486.135025210089</v>
      </c>
      <c r="H77" s="261">
        <v>7.9437751558779492</v>
      </c>
      <c r="I77" s="261">
        <v>10.809710432739905</v>
      </c>
      <c r="J77" s="262">
        <v>3.7423169357068416E-2</v>
      </c>
      <c r="K77" s="260">
        <v>60719.63</v>
      </c>
      <c r="L77" s="262">
        <v>9.6040625101169633E-2</v>
      </c>
      <c r="M77" s="263">
        <v>1161</v>
      </c>
      <c r="N77" s="262">
        <v>9.2999999999999999E-2</v>
      </c>
      <c r="O77" s="262">
        <v>9.2999999999999999E-2</v>
      </c>
      <c r="P77" s="263">
        <v>5587</v>
      </c>
    </row>
    <row r="78" spans="1:16">
      <c r="A78" s="240"/>
      <c r="B78" s="264" t="s">
        <v>83</v>
      </c>
      <c r="C78" s="265" t="s">
        <v>90</v>
      </c>
      <c r="D78" s="258">
        <v>6.5163202418104374E-2</v>
      </c>
      <c r="E78" s="228">
        <v>83.19</v>
      </c>
      <c r="F78" s="259">
        <v>0.54514559546221364</v>
      </c>
      <c r="G78" s="260">
        <v>29036.005850788544</v>
      </c>
      <c r="H78" s="261">
        <v>9.4601351613092817</v>
      </c>
      <c r="I78" s="261">
        <v>10.924366376826152</v>
      </c>
      <c r="J78" s="262">
        <v>3.7423169357068416E-2</v>
      </c>
      <c r="K78" s="260">
        <v>55808.36</v>
      </c>
      <c r="L78" s="262">
        <v>9.6040625101169633E-2</v>
      </c>
      <c r="M78" s="263">
        <v>1161</v>
      </c>
      <c r="N78" s="262">
        <v>9.2999999999999999E-2</v>
      </c>
      <c r="O78" s="262">
        <v>9.2999999999999999E-2</v>
      </c>
      <c r="P78" s="263">
        <v>51071</v>
      </c>
    </row>
    <row r="79" spans="1:16">
      <c r="A79" s="240"/>
      <c r="B79" s="264" t="s">
        <v>91</v>
      </c>
      <c r="C79" s="265" t="s">
        <v>92</v>
      </c>
      <c r="D79" s="258">
        <v>0.11734347412739372</v>
      </c>
      <c r="E79" s="228">
        <v>83.3</v>
      </c>
      <c r="F79" s="259">
        <v>0.51209677419354838</v>
      </c>
      <c r="G79" s="260">
        <v>26236.184775075333</v>
      </c>
      <c r="H79" s="261">
        <v>10.192707687939782</v>
      </c>
      <c r="I79" s="261">
        <v>12.368240670499436</v>
      </c>
      <c r="J79" s="262">
        <v>4.3648282464424218E-2</v>
      </c>
      <c r="K79" s="260">
        <v>58766.9</v>
      </c>
      <c r="L79" s="262">
        <v>9.1096609487515093E-2</v>
      </c>
      <c r="M79" s="263">
        <v>1921</v>
      </c>
      <c r="N79" s="262">
        <v>9.9000000000000005E-2</v>
      </c>
      <c r="O79" s="262">
        <v>8.4000000000000005E-2</v>
      </c>
      <c r="P79" s="263">
        <v>22184</v>
      </c>
    </row>
    <row r="80" spans="1:16">
      <c r="A80" s="240"/>
      <c r="B80" s="264" t="s">
        <v>91</v>
      </c>
      <c r="C80" s="265" t="s">
        <v>93</v>
      </c>
      <c r="D80" s="258">
        <v>0.14524843071734175</v>
      </c>
      <c r="E80" s="228">
        <v>82.66</v>
      </c>
      <c r="F80" s="259">
        <v>0.53498398133132941</v>
      </c>
      <c r="G80" s="260">
        <v>27181.103020625949</v>
      </c>
      <c r="H80" s="261">
        <v>9.5266573765969298</v>
      </c>
      <c r="I80" s="261">
        <v>11.214131773611268</v>
      </c>
      <c r="J80" s="262">
        <v>4.3648282464424218E-2</v>
      </c>
      <c r="K80" s="260">
        <v>54102.28</v>
      </c>
      <c r="L80" s="262">
        <v>9.1096609487515093E-2</v>
      </c>
      <c r="M80" s="263">
        <v>1921</v>
      </c>
      <c r="N80" s="262">
        <v>9.9000000000000005E-2</v>
      </c>
      <c r="O80" s="262">
        <v>8.4000000000000005E-2</v>
      </c>
      <c r="P80" s="263">
        <v>32313</v>
      </c>
    </row>
    <row r="81" spans="1:16">
      <c r="A81" s="240"/>
      <c r="B81" s="264" t="s">
        <v>91</v>
      </c>
      <c r="C81" s="265" t="s">
        <v>94</v>
      </c>
      <c r="D81" s="258">
        <v>0.13044051006428498</v>
      </c>
      <c r="E81" s="228">
        <v>82.73</v>
      </c>
      <c r="F81" s="259">
        <v>0.57912331570868159</v>
      </c>
      <c r="G81" s="260">
        <v>24846.938779240267</v>
      </c>
      <c r="H81" s="261">
        <v>12.199520263536282</v>
      </c>
      <c r="I81" s="261">
        <v>14.270899792686254</v>
      </c>
      <c r="J81" s="262">
        <v>4.3648282464424218E-2</v>
      </c>
      <c r="K81" s="260">
        <v>50635.21</v>
      </c>
      <c r="L81" s="262">
        <v>9.1096609487515093E-2</v>
      </c>
      <c r="M81" s="263">
        <v>1921</v>
      </c>
      <c r="N81" s="262">
        <v>9.9000000000000005E-2</v>
      </c>
      <c r="O81" s="262">
        <v>8.4000000000000005E-2</v>
      </c>
      <c r="P81" s="263">
        <v>38371</v>
      </c>
    </row>
    <row r="82" spans="1:16">
      <c r="A82" s="240"/>
      <c r="B82" s="264" t="s">
        <v>91</v>
      </c>
      <c r="C82" s="265" t="s">
        <v>95</v>
      </c>
      <c r="D82" s="258">
        <v>0.15024819494584837</v>
      </c>
      <c r="E82" s="228">
        <v>83.15</v>
      </c>
      <c r="F82" s="259">
        <v>0.57493562231759654</v>
      </c>
      <c r="G82" s="260">
        <v>27013.23475897864</v>
      </c>
      <c r="H82" s="261">
        <v>10.284641839070536</v>
      </c>
      <c r="I82" s="261">
        <v>12.22754990440842</v>
      </c>
      <c r="J82" s="262">
        <v>4.3648282464424218E-2</v>
      </c>
      <c r="K82" s="260">
        <v>53712.09</v>
      </c>
      <c r="L82" s="262">
        <v>9.1096609487515093E-2</v>
      </c>
      <c r="M82" s="263">
        <v>1921</v>
      </c>
      <c r="N82" s="262">
        <v>9.9000000000000005E-2</v>
      </c>
      <c r="O82" s="262">
        <v>8.4000000000000005E-2</v>
      </c>
      <c r="P82" s="263">
        <v>44655</v>
      </c>
    </row>
    <row r="83" spans="1:16">
      <c r="A83" s="240"/>
      <c r="B83" s="264" t="s">
        <v>91</v>
      </c>
      <c r="C83" s="265" t="s">
        <v>96</v>
      </c>
      <c r="D83" s="258">
        <v>0.1399472583431845</v>
      </c>
      <c r="E83" s="228">
        <v>82.06</v>
      </c>
      <c r="F83" s="259">
        <v>0.60759848030393926</v>
      </c>
      <c r="G83" s="260">
        <v>24383.813521314758</v>
      </c>
      <c r="H83" s="261">
        <v>11.614098653096057</v>
      </c>
      <c r="I83" s="261">
        <v>12.831200728446071</v>
      </c>
      <c r="J83" s="262">
        <v>4.3648282464424218E-2</v>
      </c>
      <c r="K83" s="260">
        <v>50090.09</v>
      </c>
      <c r="L83" s="262">
        <v>9.1096609487515093E-2</v>
      </c>
      <c r="M83" s="263">
        <v>1921</v>
      </c>
      <c r="N83" s="262">
        <v>9.9000000000000005E-2</v>
      </c>
      <c r="O83" s="262">
        <v>8.4000000000000005E-2</v>
      </c>
      <c r="P83" s="263">
        <v>33521</v>
      </c>
    </row>
    <row r="84" spans="1:16">
      <c r="A84" s="240"/>
      <c r="B84" s="264" t="s">
        <v>91</v>
      </c>
      <c r="C84" s="265" t="s">
        <v>97</v>
      </c>
      <c r="D84" s="258">
        <v>7.0964462517680349E-2</v>
      </c>
      <c r="E84" s="228">
        <v>82.8</v>
      </c>
      <c r="F84" s="259">
        <v>0.46043839380503343</v>
      </c>
      <c r="G84" s="260">
        <v>29879.347726054708</v>
      </c>
      <c r="H84" s="261">
        <v>9.0728385562089784</v>
      </c>
      <c r="I84" s="261">
        <v>10.181676948058655</v>
      </c>
      <c r="J84" s="262">
        <v>4.3648282464424218E-2</v>
      </c>
      <c r="K84" s="260">
        <v>53324.23</v>
      </c>
      <c r="L84" s="262">
        <v>9.1096609487515093E-2</v>
      </c>
      <c r="M84" s="263">
        <v>1921</v>
      </c>
      <c r="N84" s="262">
        <v>9.9000000000000005E-2</v>
      </c>
      <c r="O84" s="262">
        <v>8.4000000000000005E-2</v>
      </c>
      <c r="P84" s="263">
        <v>45853</v>
      </c>
    </row>
    <row r="85" spans="1:16">
      <c r="A85" s="240"/>
      <c r="B85" s="264" t="s">
        <v>91</v>
      </c>
      <c r="C85" s="265" t="s">
        <v>98</v>
      </c>
      <c r="D85" s="258">
        <v>0.1266128757702652</v>
      </c>
      <c r="E85" s="228">
        <v>82.56</v>
      </c>
      <c r="F85" s="259">
        <v>0.5728404099560761</v>
      </c>
      <c r="G85" s="260">
        <v>26840.542732965696</v>
      </c>
      <c r="H85" s="261">
        <v>11.10247821407998</v>
      </c>
      <c r="I85" s="261">
        <v>12.56659653606218</v>
      </c>
      <c r="J85" s="262">
        <v>4.3648282464424218E-2</v>
      </c>
      <c r="K85" s="260">
        <v>50948.32</v>
      </c>
      <c r="L85" s="262">
        <v>9.1096609487515093E-2</v>
      </c>
      <c r="M85" s="263">
        <v>1921</v>
      </c>
      <c r="N85" s="262">
        <v>9.9000000000000005E-2</v>
      </c>
      <c r="O85" s="262">
        <v>8.4000000000000005E-2</v>
      </c>
      <c r="P85" s="263">
        <v>29613</v>
      </c>
    </row>
    <row r="86" spans="1:16">
      <c r="A86" s="240"/>
      <c r="B86" s="264" t="s">
        <v>99</v>
      </c>
      <c r="C86" s="265" t="s">
        <v>100</v>
      </c>
      <c r="D86" s="258">
        <v>4.6209482989552637E-2</v>
      </c>
      <c r="E86" s="228">
        <v>81.31</v>
      </c>
      <c r="F86" s="259">
        <v>0.62977030204376927</v>
      </c>
      <c r="G86" s="260">
        <v>25885.772517658326</v>
      </c>
      <c r="H86" s="261">
        <v>11.942699000009286</v>
      </c>
      <c r="I86" s="261">
        <v>12.998320749843986</v>
      </c>
      <c r="J86" s="262">
        <v>4.7636887184685679E-2</v>
      </c>
      <c r="K86" s="260">
        <v>53631.42</v>
      </c>
      <c r="L86" s="262">
        <v>5.9476184089427023E-2</v>
      </c>
      <c r="M86" s="263">
        <v>1465</v>
      </c>
      <c r="N86" s="262">
        <v>6.5000000000000002E-2</v>
      </c>
      <c r="O86" s="262">
        <v>6.3E-2</v>
      </c>
      <c r="P86" s="263">
        <v>22546</v>
      </c>
    </row>
    <row r="87" spans="1:16">
      <c r="A87" s="240"/>
      <c r="B87" s="264" t="s">
        <v>99</v>
      </c>
      <c r="C87" s="265" t="s">
        <v>101</v>
      </c>
      <c r="D87" s="258">
        <v>8.8365463956192339E-2</v>
      </c>
      <c r="E87" s="228">
        <v>80.58</v>
      </c>
      <c r="F87" s="259">
        <v>0.67080616785677327</v>
      </c>
      <c r="G87" s="260">
        <v>23155.196623716969</v>
      </c>
      <c r="H87" s="261">
        <v>13.386403042523657</v>
      </c>
      <c r="I87" s="261">
        <v>13.969959397587086</v>
      </c>
      <c r="J87" s="262">
        <v>4.7636887184685679E-2</v>
      </c>
      <c r="K87" s="260">
        <v>53757.51</v>
      </c>
      <c r="L87" s="262">
        <v>5.9476184089427023E-2</v>
      </c>
      <c r="M87" s="263">
        <v>1465</v>
      </c>
      <c r="N87" s="262">
        <v>6.5000000000000002E-2</v>
      </c>
      <c r="O87" s="262">
        <v>6.3E-2</v>
      </c>
      <c r="P87" s="263">
        <v>13456</v>
      </c>
    </row>
    <row r="88" spans="1:16">
      <c r="A88" s="240"/>
      <c r="B88" s="264" t="s">
        <v>99</v>
      </c>
      <c r="C88" s="265" t="s">
        <v>102</v>
      </c>
      <c r="D88" s="258">
        <v>0.12767163918694932</v>
      </c>
      <c r="E88" s="228">
        <v>82.12</v>
      </c>
      <c r="F88" s="259">
        <v>0.60006150061500618</v>
      </c>
      <c r="G88" s="260">
        <v>24195.748957966276</v>
      </c>
      <c r="H88" s="261">
        <v>11.403959286004291</v>
      </c>
      <c r="I88" s="261">
        <v>12.8732429302133</v>
      </c>
      <c r="J88" s="262">
        <v>4.7636887184685679E-2</v>
      </c>
      <c r="K88" s="260">
        <v>50458.7</v>
      </c>
      <c r="L88" s="262">
        <v>5.9476184089427023E-2</v>
      </c>
      <c r="M88" s="263">
        <v>1465</v>
      </c>
      <c r="N88" s="262">
        <v>6.5000000000000002E-2</v>
      </c>
      <c r="O88" s="262">
        <v>6.3E-2</v>
      </c>
      <c r="P88" s="263">
        <v>23089</v>
      </c>
    </row>
    <row r="89" spans="1:16">
      <c r="A89" s="240"/>
      <c r="B89" s="264" t="s">
        <v>99</v>
      </c>
      <c r="C89" s="265" t="s">
        <v>103</v>
      </c>
      <c r="D89" s="258">
        <v>0.22202192448233862</v>
      </c>
      <c r="E89" s="228">
        <v>83.41</v>
      </c>
      <c r="F89" s="259">
        <v>0.62296991264962798</v>
      </c>
      <c r="G89" s="260">
        <v>24167.034213544513</v>
      </c>
      <c r="H89" s="261">
        <v>10.226594485751136</v>
      </c>
      <c r="I89" s="261">
        <v>12.277366096303172</v>
      </c>
      <c r="J89" s="262">
        <v>4.7636887184685679E-2</v>
      </c>
      <c r="K89" s="260">
        <v>54334.41</v>
      </c>
      <c r="L89" s="262">
        <v>5.9476184089427023E-2</v>
      </c>
      <c r="M89" s="263">
        <v>1465</v>
      </c>
      <c r="N89" s="262">
        <v>6.5000000000000002E-2</v>
      </c>
      <c r="O89" s="262">
        <v>6.3E-2</v>
      </c>
      <c r="P89" s="263">
        <v>20847</v>
      </c>
    </row>
    <row r="90" spans="1:16">
      <c r="A90" s="240"/>
      <c r="B90" s="264" t="s">
        <v>99</v>
      </c>
      <c r="C90" s="265" t="s">
        <v>104</v>
      </c>
      <c r="D90" s="258">
        <v>0.21141707432539059</v>
      </c>
      <c r="E90" s="228">
        <v>82.16</v>
      </c>
      <c r="F90" s="259">
        <v>0.58842264914054598</v>
      </c>
      <c r="G90" s="260">
        <v>24962.434489020263</v>
      </c>
      <c r="H90" s="261">
        <v>9.6021525471531621</v>
      </c>
      <c r="I90" s="261">
        <v>11.769471082389128</v>
      </c>
      <c r="J90" s="262">
        <v>4.7636887184685679E-2</v>
      </c>
      <c r="K90" s="260">
        <v>51696.95</v>
      </c>
      <c r="L90" s="262">
        <v>5.9476184089427023E-2</v>
      </c>
      <c r="M90" s="263">
        <v>1465</v>
      </c>
      <c r="N90" s="262">
        <v>6.5000000000000002E-2</v>
      </c>
      <c r="O90" s="262">
        <v>6.3E-2</v>
      </c>
      <c r="P90" s="263">
        <v>25568</v>
      </c>
    </row>
    <row r="91" spans="1:16">
      <c r="A91" s="240"/>
      <c r="B91" s="264" t="s">
        <v>99</v>
      </c>
      <c r="C91" s="265" t="s">
        <v>105</v>
      </c>
      <c r="D91" s="258">
        <v>0.16190688680648521</v>
      </c>
      <c r="E91" s="228">
        <v>84.25</v>
      </c>
      <c r="F91" s="259">
        <v>0.64077287066246058</v>
      </c>
      <c r="G91" s="260">
        <v>24303.39907150259</v>
      </c>
      <c r="H91" s="261">
        <v>10.805908941912142</v>
      </c>
      <c r="I91" s="261">
        <v>13.53236865052355</v>
      </c>
      <c r="J91" s="262">
        <v>4.7636887184685679E-2</v>
      </c>
      <c r="K91" s="260">
        <v>42464.99</v>
      </c>
      <c r="L91" s="262">
        <v>5.9476184089427023E-2</v>
      </c>
      <c r="M91" s="263">
        <v>1465</v>
      </c>
      <c r="N91" s="262">
        <v>6.5000000000000002E-2</v>
      </c>
      <c r="O91" s="262">
        <v>6.3E-2</v>
      </c>
      <c r="P91" s="263">
        <v>13616</v>
      </c>
    </row>
    <row r="92" spans="1:16">
      <c r="A92" s="240"/>
      <c r="B92" s="264" t="s">
        <v>99</v>
      </c>
      <c r="C92" s="265" t="s">
        <v>106</v>
      </c>
      <c r="D92" s="258">
        <v>0.2697865255396325</v>
      </c>
      <c r="E92" s="228">
        <v>82.73</v>
      </c>
      <c r="F92" s="259">
        <v>0.70023382696804359</v>
      </c>
      <c r="G92" s="260">
        <v>21749.907419242183</v>
      </c>
      <c r="H92" s="261">
        <v>10.336079787567117</v>
      </c>
      <c r="I92" s="261">
        <v>12.025151931688839</v>
      </c>
      <c r="J92" s="262">
        <v>4.7636887184685679E-2</v>
      </c>
      <c r="K92" s="260">
        <v>43833.22</v>
      </c>
      <c r="L92" s="262">
        <v>5.9476184089427023E-2</v>
      </c>
      <c r="M92" s="263">
        <v>1465</v>
      </c>
      <c r="N92" s="262">
        <v>6.5000000000000002E-2</v>
      </c>
      <c r="O92" s="262">
        <v>6.3E-2</v>
      </c>
      <c r="P92" s="263">
        <v>17002</v>
      </c>
    </row>
    <row r="93" spans="1:16">
      <c r="A93" s="240"/>
      <c r="B93" s="264" t="s">
        <v>107</v>
      </c>
      <c r="C93" s="265" t="s">
        <v>108</v>
      </c>
      <c r="D93" s="258">
        <v>8.7534659073969165E-2</v>
      </c>
      <c r="E93" s="228">
        <v>80.02</v>
      </c>
      <c r="F93" s="259">
        <v>0.73590410850879273</v>
      </c>
      <c r="G93" s="260">
        <v>20936.925284383033</v>
      </c>
      <c r="H93" s="261">
        <v>14.775951868829829</v>
      </c>
      <c r="I93" s="261">
        <v>16.105916385912497</v>
      </c>
      <c r="J93" s="262">
        <v>5.505836745741402E-2</v>
      </c>
      <c r="K93" s="260">
        <v>42990.25</v>
      </c>
      <c r="L93" s="262">
        <v>0.1114091600723334</v>
      </c>
      <c r="M93" s="263">
        <v>3156</v>
      </c>
      <c r="N93" s="262">
        <v>0.123</v>
      </c>
      <c r="O93" s="262">
        <v>0.11700000000000001</v>
      </c>
      <c r="P93" s="263">
        <v>33780</v>
      </c>
    </row>
    <row r="94" spans="1:16">
      <c r="A94" s="240"/>
      <c r="B94" s="264" t="s">
        <v>107</v>
      </c>
      <c r="C94" s="265" t="s">
        <v>109</v>
      </c>
      <c r="D94" s="258">
        <v>0.20613296596765143</v>
      </c>
      <c r="E94" s="228">
        <v>82.14</v>
      </c>
      <c r="F94" s="259">
        <v>0.64323101340627431</v>
      </c>
      <c r="G94" s="260">
        <v>19764.775029451135</v>
      </c>
      <c r="H94" s="261">
        <v>12.5704794826705</v>
      </c>
      <c r="I94" s="261">
        <v>15.136590728009633</v>
      </c>
      <c r="J94" s="262">
        <v>5.505836745741402E-2</v>
      </c>
      <c r="K94" s="260">
        <v>45299.199999999997</v>
      </c>
      <c r="L94" s="262">
        <v>0.1114091600723334</v>
      </c>
      <c r="M94" s="263">
        <v>3156</v>
      </c>
      <c r="N94" s="262">
        <v>0.123</v>
      </c>
      <c r="O94" s="262">
        <v>0.11700000000000001</v>
      </c>
      <c r="P94" s="263">
        <v>39822</v>
      </c>
    </row>
    <row r="95" spans="1:16">
      <c r="A95" s="240"/>
      <c r="B95" s="266" t="s">
        <v>107</v>
      </c>
      <c r="C95" s="267" t="s">
        <v>110</v>
      </c>
      <c r="D95" s="258">
        <v>8.5992524600167819E-2</v>
      </c>
      <c r="E95" s="228">
        <v>82.77</v>
      </c>
      <c r="F95" s="259">
        <v>0.5494712344707211</v>
      </c>
      <c r="G95" s="260">
        <v>27963.193401309505</v>
      </c>
      <c r="H95" s="261">
        <v>10.97943190744035</v>
      </c>
      <c r="I95" s="261">
        <v>11.913115587567983</v>
      </c>
      <c r="J95" s="262">
        <v>5.505836745741402E-2</v>
      </c>
      <c r="K95" s="260">
        <v>44192.6</v>
      </c>
      <c r="L95" s="262">
        <v>0.1114091600723334</v>
      </c>
      <c r="M95" s="263">
        <v>3156</v>
      </c>
      <c r="N95" s="262">
        <v>0.123</v>
      </c>
      <c r="O95" s="262">
        <v>0.11700000000000001</v>
      </c>
      <c r="P95" s="263">
        <v>39462</v>
      </c>
    </row>
    <row r="96" spans="1:16">
      <c r="A96" s="240"/>
      <c r="B96" s="266" t="s">
        <v>107</v>
      </c>
      <c r="C96" s="267" t="s">
        <v>111</v>
      </c>
      <c r="D96" s="258">
        <v>6.9132215660125743E-2</v>
      </c>
      <c r="E96" s="228">
        <v>82.31</v>
      </c>
      <c r="F96" s="259">
        <v>0.63639207834058131</v>
      </c>
      <c r="G96" s="260">
        <v>25306.583606452441</v>
      </c>
      <c r="H96" s="261">
        <v>11.70206375044601</v>
      </c>
      <c r="I96" s="261">
        <v>12.719851050021827</v>
      </c>
      <c r="J96" s="262">
        <v>5.505836745741402E-2</v>
      </c>
      <c r="K96" s="260">
        <v>42393.26</v>
      </c>
      <c r="L96" s="262">
        <v>0.1114091600723334</v>
      </c>
      <c r="M96" s="263">
        <v>3156</v>
      </c>
      <c r="N96" s="262">
        <v>0.123</v>
      </c>
      <c r="O96" s="262">
        <v>0.11700000000000001</v>
      </c>
      <c r="P96" s="263">
        <v>42031</v>
      </c>
    </row>
    <row r="97" spans="1:16">
      <c r="A97" s="240"/>
      <c r="B97" s="266" t="s">
        <v>107</v>
      </c>
      <c r="C97" s="267" t="s">
        <v>112</v>
      </c>
      <c r="D97" s="258">
        <v>8.7868378231784477E-2</v>
      </c>
      <c r="E97" s="228">
        <v>81.260000000000005</v>
      </c>
      <c r="F97" s="259">
        <v>0.6807254126947222</v>
      </c>
      <c r="G97" s="260">
        <v>22797.076626759885</v>
      </c>
      <c r="H97" s="261">
        <v>13.52224067598557</v>
      </c>
      <c r="I97" s="261">
        <v>14.493884738100165</v>
      </c>
      <c r="J97" s="262">
        <v>5.505836745741402E-2</v>
      </c>
      <c r="K97" s="260">
        <v>39871.19</v>
      </c>
      <c r="L97" s="262">
        <v>0.1114091600723334</v>
      </c>
      <c r="M97" s="263">
        <v>3156</v>
      </c>
      <c r="N97" s="262">
        <v>0.123</v>
      </c>
      <c r="O97" s="262">
        <v>0.11700000000000001</v>
      </c>
      <c r="P97" s="263">
        <v>27728</v>
      </c>
    </row>
    <row r="98" spans="1:16">
      <c r="A98" s="240"/>
      <c r="B98" s="266" t="s">
        <v>107</v>
      </c>
      <c r="C98" s="267" t="s">
        <v>113</v>
      </c>
      <c r="D98" s="258">
        <v>0.14060592850915432</v>
      </c>
      <c r="E98" s="228">
        <v>82.83</v>
      </c>
      <c r="F98" s="259">
        <v>0.60922261683296686</v>
      </c>
      <c r="G98" s="260">
        <v>23661.638594464781</v>
      </c>
      <c r="H98" s="261">
        <v>12.634153211925723</v>
      </c>
      <c r="I98" s="261">
        <v>14.49259840479067</v>
      </c>
      <c r="J98" s="262">
        <v>5.505836745741402E-2</v>
      </c>
      <c r="K98" s="260">
        <v>46422.36</v>
      </c>
      <c r="L98" s="262">
        <v>0.1114091600723334</v>
      </c>
      <c r="M98" s="263">
        <v>3156</v>
      </c>
      <c r="N98" s="262">
        <v>0.123</v>
      </c>
      <c r="O98" s="262">
        <v>0.11700000000000001</v>
      </c>
      <c r="P98" s="263">
        <v>46214</v>
      </c>
    </row>
    <row r="99" spans="1:16">
      <c r="A99" s="240"/>
      <c r="B99" s="266" t="s">
        <v>114</v>
      </c>
      <c r="C99" s="267" t="s">
        <v>115</v>
      </c>
      <c r="D99" s="258">
        <v>4.1360394953373562E-2</v>
      </c>
      <c r="E99" s="228">
        <v>81</v>
      </c>
      <c r="F99" s="259">
        <v>0.47475183426845058</v>
      </c>
      <c r="G99" s="260">
        <v>33197.333165109034</v>
      </c>
      <c r="H99" s="261">
        <v>10.03967210034587</v>
      </c>
      <c r="I99" s="261">
        <v>10.517591960477736</v>
      </c>
      <c r="J99" s="262">
        <v>3.8481087720784443E-2</v>
      </c>
      <c r="K99" s="260">
        <v>99042.85</v>
      </c>
      <c r="L99" s="262">
        <v>4.0347607309188287E-2</v>
      </c>
      <c r="M99" s="263">
        <v>487</v>
      </c>
      <c r="N99" s="262">
        <v>3.5999999999999997E-2</v>
      </c>
      <c r="O99" s="262">
        <v>4.1000000000000002E-2</v>
      </c>
      <c r="P99" s="263">
        <v>9102</v>
      </c>
    </row>
    <row r="100" spans="1:16">
      <c r="A100" s="240"/>
      <c r="B100" s="266" t="s">
        <v>114</v>
      </c>
      <c r="C100" s="267" t="s">
        <v>116</v>
      </c>
      <c r="D100" s="258">
        <v>2.2066822066822069E-2</v>
      </c>
      <c r="E100" s="228">
        <v>82.23</v>
      </c>
      <c r="F100" s="259">
        <v>0.29439583825963583</v>
      </c>
      <c r="G100" s="260">
        <v>41991.117914537856</v>
      </c>
      <c r="H100" s="261">
        <v>8.8067256225726389</v>
      </c>
      <c r="I100" s="261">
        <v>9.7526242195000936</v>
      </c>
      <c r="J100" s="262">
        <v>3.8481087720784443E-2</v>
      </c>
      <c r="K100" s="260">
        <v>104109.32</v>
      </c>
      <c r="L100" s="262">
        <v>4.0347607309188287E-2</v>
      </c>
      <c r="M100" s="263">
        <v>487</v>
      </c>
      <c r="N100" s="262">
        <v>3.5999999999999997E-2</v>
      </c>
      <c r="O100" s="262">
        <v>4.1000000000000002E-2</v>
      </c>
      <c r="P100" s="263">
        <v>6378</v>
      </c>
    </row>
    <row r="101" spans="1:16">
      <c r="A101" s="240"/>
      <c r="B101" s="266" t="s">
        <v>114</v>
      </c>
      <c r="C101" s="267" t="s">
        <v>117</v>
      </c>
      <c r="D101" s="258">
        <v>3.3435650076737558E-2</v>
      </c>
      <c r="E101" s="228">
        <v>83.47</v>
      </c>
      <c r="F101" s="259">
        <v>0.38945063137784819</v>
      </c>
      <c r="G101" s="260">
        <v>39335.165537428911</v>
      </c>
      <c r="H101" s="261">
        <v>8.484169835279868</v>
      </c>
      <c r="I101" s="261">
        <v>9.5346123612926199</v>
      </c>
      <c r="J101" s="262">
        <v>3.8481087720784443E-2</v>
      </c>
      <c r="K101" s="260">
        <v>84431.65</v>
      </c>
      <c r="L101" s="262">
        <v>4.0347607309188287E-2</v>
      </c>
      <c r="M101" s="263">
        <v>487</v>
      </c>
      <c r="N101" s="262">
        <v>3.5999999999999997E-2</v>
      </c>
      <c r="O101" s="262">
        <v>4.1000000000000002E-2</v>
      </c>
      <c r="P101" s="263">
        <v>27414</v>
      </c>
    </row>
    <row r="102" spans="1:16">
      <c r="A102" s="240"/>
      <c r="B102" s="266" t="s">
        <v>114</v>
      </c>
      <c r="C102" s="267" t="s">
        <v>118</v>
      </c>
      <c r="D102" s="258">
        <v>5.1934197967548147E-2</v>
      </c>
      <c r="E102" s="228">
        <v>83.52</v>
      </c>
      <c r="F102" s="259">
        <v>0.45375132088763648</v>
      </c>
      <c r="G102" s="260">
        <v>34987.69578138223</v>
      </c>
      <c r="H102" s="261">
        <v>10.535712653518861</v>
      </c>
      <c r="I102" s="261">
        <v>11.766630311981119</v>
      </c>
      <c r="J102" s="262">
        <v>3.8481087720784443E-2</v>
      </c>
      <c r="K102" s="260">
        <v>89878.78</v>
      </c>
      <c r="L102" s="262">
        <v>4.0347607309188287E-2</v>
      </c>
      <c r="M102" s="263">
        <v>487</v>
      </c>
      <c r="N102" s="262">
        <v>3.5999999999999997E-2</v>
      </c>
      <c r="O102" s="262">
        <v>4.1000000000000002E-2</v>
      </c>
      <c r="P102" s="263">
        <v>17862</v>
      </c>
    </row>
    <row r="103" spans="1:16">
      <c r="A103" s="240"/>
      <c r="B103" s="266" t="s">
        <v>114</v>
      </c>
      <c r="C103" s="267" t="s">
        <v>119</v>
      </c>
      <c r="D103" s="258">
        <v>7.7710590911812247E-2</v>
      </c>
      <c r="E103" s="228">
        <v>81.81</v>
      </c>
      <c r="F103" s="259">
        <v>0.54404494382022472</v>
      </c>
      <c r="G103" s="260">
        <v>27349.154798578202</v>
      </c>
      <c r="H103" s="261">
        <v>10.947627465865031</v>
      </c>
      <c r="I103" s="261">
        <v>12.8560102937429</v>
      </c>
      <c r="J103" s="262">
        <v>3.8481087720784443E-2</v>
      </c>
      <c r="K103" s="260">
        <v>72059.14</v>
      </c>
      <c r="L103" s="262">
        <v>4.0347607309188287E-2</v>
      </c>
      <c r="M103" s="263">
        <v>487</v>
      </c>
      <c r="N103" s="262">
        <v>3.5999999999999997E-2</v>
      </c>
      <c r="O103" s="262">
        <v>4.1000000000000002E-2</v>
      </c>
      <c r="P103" s="263">
        <v>16852</v>
      </c>
    </row>
    <row r="104" spans="1:16">
      <c r="A104" s="240"/>
      <c r="B104" s="266" t="s">
        <v>114</v>
      </c>
      <c r="C104" s="267" t="s">
        <v>120</v>
      </c>
      <c r="D104" s="258">
        <v>6.1966958907377585E-2</v>
      </c>
      <c r="E104" s="228">
        <v>84.3</v>
      </c>
      <c r="F104" s="259">
        <v>0.49401922653555441</v>
      </c>
      <c r="G104" s="260">
        <v>28287.018390596746</v>
      </c>
      <c r="H104" s="261">
        <v>9.5988742746923048</v>
      </c>
      <c r="I104" s="261">
        <v>11.4485749809028</v>
      </c>
      <c r="J104" s="262">
        <v>3.8481087720784443E-2</v>
      </c>
      <c r="K104" s="260">
        <v>74716.87</v>
      </c>
      <c r="L104" s="262">
        <v>4.0347607309188287E-2</v>
      </c>
      <c r="M104" s="263">
        <v>487</v>
      </c>
      <c r="N104" s="262">
        <v>3.5999999999999997E-2</v>
      </c>
      <c r="O104" s="262">
        <v>4.1000000000000002E-2</v>
      </c>
      <c r="P104" s="263">
        <v>16828</v>
      </c>
    </row>
    <row r="105" spans="1:16">
      <c r="A105" s="240"/>
      <c r="B105" s="266" t="s">
        <v>121</v>
      </c>
      <c r="C105" s="267" t="s">
        <v>122</v>
      </c>
      <c r="D105" s="258">
        <v>0.10573711579926437</v>
      </c>
      <c r="E105" s="228">
        <v>83.91</v>
      </c>
      <c r="F105" s="259">
        <v>0.50746386333771354</v>
      </c>
      <c r="G105" s="260">
        <v>27436.287088620556</v>
      </c>
      <c r="H105" s="261">
        <v>9.1414416731423369</v>
      </c>
      <c r="I105" s="261">
        <v>11.502874127983858</v>
      </c>
      <c r="J105" s="262">
        <v>3.1158841951488166E-2</v>
      </c>
      <c r="K105" s="260">
        <v>69785.62</v>
      </c>
      <c r="L105" s="262">
        <v>6.8823102288861862E-2</v>
      </c>
      <c r="M105" s="263">
        <v>558</v>
      </c>
      <c r="N105" s="262">
        <v>7.0000000000000007E-2</v>
      </c>
      <c r="O105" s="262">
        <v>7.2999999999999995E-2</v>
      </c>
      <c r="P105" s="263">
        <v>47703</v>
      </c>
    </row>
    <row r="106" spans="1:16">
      <c r="A106" s="240"/>
      <c r="B106" s="266" t="s">
        <v>121</v>
      </c>
      <c r="C106" s="267" t="s">
        <v>123</v>
      </c>
      <c r="D106" s="258">
        <v>0.11194239841099066</v>
      </c>
      <c r="E106" s="228">
        <v>82.85</v>
      </c>
      <c r="F106" s="259">
        <v>0.51725731571539613</v>
      </c>
      <c r="G106" s="260">
        <v>29206.089427143899</v>
      </c>
      <c r="H106" s="261">
        <v>9.3137740488460636</v>
      </c>
      <c r="I106" s="261">
        <v>11.012142751041303</v>
      </c>
      <c r="J106" s="262">
        <v>3.1158841951488166E-2</v>
      </c>
      <c r="K106" s="260">
        <v>70934.97</v>
      </c>
      <c r="L106" s="262">
        <v>6.8823102288861862E-2</v>
      </c>
      <c r="M106" s="263">
        <v>558</v>
      </c>
      <c r="N106" s="262">
        <v>7.0000000000000007E-2</v>
      </c>
      <c r="O106" s="262">
        <v>7.2999999999999995E-2</v>
      </c>
      <c r="P106" s="263">
        <v>61044</v>
      </c>
    </row>
    <row r="107" spans="1:16">
      <c r="A107" s="240"/>
      <c r="B107" s="266" t="s">
        <v>121</v>
      </c>
      <c r="C107" s="267" t="s">
        <v>124</v>
      </c>
      <c r="D107" s="258">
        <v>0.1273674634025308</v>
      </c>
      <c r="E107" s="228">
        <v>83.58</v>
      </c>
      <c r="F107" s="259">
        <v>0.45231495739657118</v>
      </c>
      <c r="G107" s="260">
        <v>29504.010878010107</v>
      </c>
      <c r="H107" s="261">
        <v>9.4241063701140071</v>
      </c>
      <c r="I107" s="261">
        <v>11.825059593350797</v>
      </c>
      <c r="J107" s="262">
        <v>3.1158841951488166E-2</v>
      </c>
      <c r="K107" s="260">
        <v>78983.09</v>
      </c>
      <c r="L107" s="262">
        <v>6.8823102288861862E-2</v>
      </c>
      <c r="M107" s="263">
        <v>558</v>
      </c>
      <c r="N107" s="262">
        <v>7.0000000000000007E-2</v>
      </c>
      <c r="O107" s="262">
        <v>7.2999999999999995E-2</v>
      </c>
      <c r="P107" s="263">
        <v>24462</v>
      </c>
    </row>
    <row r="108" spans="1:16">
      <c r="A108" s="240"/>
      <c r="B108" s="266" t="s">
        <v>121</v>
      </c>
      <c r="C108" s="267" t="s">
        <v>125</v>
      </c>
      <c r="D108" s="258">
        <v>7.8462887200467554E-2</v>
      </c>
      <c r="E108" s="228">
        <v>83.74</v>
      </c>
      <c r="F108" s="259">
        <v>0.37021974019667353</v>
      </c>
      <c r="G108" s="260">
        <v>33376.641885180543</v>
      </c>
      <c r="H108" s="261">
        <v>8.2953806847582978</v>
      </c>
      <c r="I108" s="261">
        <v>10.038628572719421</v>
      </c>
      <c r="J108" s="262">
        <v>3.1158841951488166E-2</v>
      </c>
      <c r="K108" s="260">
        <v>85541.22</v>
      </c>
      <c r="L108" s="262">
        <v>6.8823102288861862E-2</v>
      </c>
      <c r="M108" s="263">
        <v>558</v>
      </c>
      <c r="N108" s="262">
        <v>7.0000000000000007E-2</v>
      </c>
      <c r="O108" s="262">
        <v>7.2999999999999995E-2</v>
      </c>
      <c r="P108" s="263">
        <v>20655</v>
      </c>
    </row>
    <row r="109" spans="1:16">
      <c r="A109" s="240"/>
      <c r="B109" s="266" t="s">
        <v>121</v>
      </c>
      <c r="C109" s="267" t="s">
        <v>126</v>
      </c>
      <c r="D109" s="258">
        <v>4.6569439840901561E-2</v>
      </c>
      <c r="E109" s="228">
        <v>84.16</v>
      </c>
      <c r="F109" s="259">
        <v>0.35197277021394829</v>
      </c>
      <c r="G109" s="260">
        <v>41228.16978973239</v>
      </c>
      <c r="H109" s="261">
        <v>7.9975807399975594</v>
      </c>
      <c r="I109" s="261">
        <v>10.055774973698702</v>
      </c>
      <c r="J109" s="262">
        <v>3.1158841951488166E-2</v>
      </c>
      <c r="K109" s="260">
        <v>95161.36</v>
      </c>
      <c r="L109" s="262">
        <v>6.8823102288861862E-2</v>
      </c>
      <c r="M109" s="263">
        <v>558</v>
      </c>
      <c r="N109" s="262">
        <v>7.0000000000000007E-2</v>
      </c>
      <c r="O109" s="262">
        <v>7.2999999999999995E-2</v>
      </c>
      <c r="P109" s="263">
        <v>18173</v>
      </c>
    </row>
    <row r="110" spans="1:16">
      <c r="A110" s="240"/>
      <c r="B110" s="266" t="s">
        <v>121</v>
      </c>
      <c r="C110" s="267" t="s">
        <v>127</v>
      </c>
      <c r="D110" s="258">
        <v>4.4634915500929892E-2</v>
      </c>
      <c r="E110" s="228">
        <v>83.87</v>
      </c>
      <c r="F110" s="259">
        <v>0.20214960373466506</v>
      </c>
      <c r="G110" s="260">
        <v>55567.370907734919</v>
      </c>
      <c r="H110" s="261">
        <v>6.2535807357078133</v>
      </c>
      <c r="I110" s="261">
        <v>8.6192545350712351</v>
      </c>
      <c r="J110" s="262">
        <v>3.1158841951488166E-2</v>
      </c>
      <c r="K110" s="260">
        <v>102225.64</v>
      </c>
      <c r="L110" s="262">
        <v>6.8823102288861862E-2</v>
      </c>
      <c r="M110" s="263">
        <v>558</v>
      </c>
      <c r="N110" s="262">
        <v>7.0000000000000007E-2</v>
      </c>
      <c r="O110" s="262">
        <v>7.2999999999999995E-2</v>
      </c>
      <c r="P110" s="263">
        <v>12388</v>
      </c>
    </row>
    <row r="111" spans="1:16">
      <c r="A111" s="240"/>
      <c r="B111" s="266" t="s">
        <v>121</v>
      </c>
      <c r="C111" s="267" t="s">
        <v>128</v>
      </c>
      <c r="D111" s="258">
        <v>4.9003593596863765E-2</v>
      </c>
      <c r="E111" s="228">
        <v>83.89</v>
      </c>
      <c r="F111" s="259">
        <v>0.20807781772044831</v>
      </c>
      <c r="G111" s="260">
        <v>52757.188032649647</v>
      </c>
      <c r="H111" s="261">
        <v>6.1690048752915656</v>
      </c>
      <c r="I111" s="261">
        <v>8.2247859614807304</v>
      </c>
      <c r="J111" s="262">
        <v>3.1158841951488166E-2</v>
      </c>
      <c r="K111" s="260">
        <v>111969.22</v>
      </c>
      <c r="L111" s="262">
        <v>6.8823102288861862E-2</v>
      </c>
      <c r="M111" s="263">
        <v>558</v>
      </c>
      <c r="N111" s="262">
        <v>7.0000000000000007E-2</v>
      </c>
      <c r="O111" s="262">
        <v>7.2999999999999995E-2</v>
      </c>
      <c r="P111" s="263">
        <v>6220</v>
      </c>
    </row>
    <row r="112" spans="1:16">
      <c r="A112" s="240"/>
      <c r="B112" s="266" t="s">
        <v>121</v>
      </c>
      <c r="C112" s="267" t="s">
        <v>129</v>
      </c>
      <c r="D112" s="258">
        <v>4.6734955185659413E-2</v>
      </c>
      <c r="E112" s="228">
        <v>84.1</v>
      </c>
      <c r="F112" s="259">
        <v>0.17482517482517482</v>
      </c>
      <c r="G112" s="260">
        <v>62597.013533568897</v>
      </c>
      <c r="H112" s="261">
        <v>4.9211641962800039</v>
      </c>
      <c r="I112" s="261">
        <v>6.5014780420893574</v>
      </c>
      <c r="J112" s="262">
        <v>3.1158841951488166E-2</v>
      </c>
      <c r="K112" s="260">
        <v>168455.89</v>
      </c>
      <c r="L112" s="262">
        <v>6.8823102288861862E-2</v>
      </c>
      <c r="M112" s="263">
        <v>558</v>
      </c>
      <c r="N112" s="262">
        <v>7.0000000000000007E-2</v>
      </c>
      <c r="O112" s="262">
        <v>7.2999999999999995E-2</v>
      </c>
      <c r="P112" s="263">
        <v>1562</v>
      </c>
    </row>
    <row r="113" spans="1:16">
      <c r="A113" s="240"/>
      <c r="B113" s="264" t="s">
        <v>121</v>
      </c>
      <c r="C113" s="265" t="s">
        <v>130</v>
      </c>
      <c r="D113" s="258">
        <v>2.3608768971332208E-2</v>
      </c>
      <c r="E113" s="228">
        <v>83.94</v>
      </c>
      <c r="F113" s="259">
        <v>0.16421383647798743</v>
      </c>
      <c r="G113" s="260">
        <v>64340.54202072537</v>
      </c>
      <c r="H113" s="261">
        <v>5.741092350965463</v>
      </c>
      <c r="I113" s="261">
        <v>7.8376927764683542</v>
      </c>
      <c r="J113" s="262">
        <v>3.1158841951488166E-2</v>
      </c>
      <c r="K113" s="260">
        <v>112654.32</v>
      </c>
      <c r="L113" s="262">
        <v>6.8823102288861862E-2</v>
      </c>
      <c r="M113" s="263">
        <v>558</v>
      </c>
      <c r="N113" s="262">
        <v>7.0000000000000007E-2</v>
      </c>
      <c r="O113" s="262">
        <v>7.2999999999999995E-2</v>
      </c>
      <c r="P113" s="263">
        <v>22042</v>
      </c>
    </row>
    <row r="114" spans="1:16">
      <c r="A114" s="240"/>
      <c r="B114" s="264" t="s">
        <v>131</v>
      </c>
      <c r="C114" s="265" t="s">
        <v>132</v>
      </c>
      <c r="D114" s="258">
        <v>3.0529781502544148E-2</v>
      </c>
      <c r="E114" s="228">
        <v>78.81</v>
      </c>
      <c r="F114" s="259">
        <v>0.13256227758007116</v>
      </c>
      <c r="G114" s="260">
        <v>77836.756112925796</v>
      </c>
      <c r="H114" s="261">
        <v>4.7058823529411766</v>
      </c>
      <c r="I114" s="261">
        <v>6.1188104736220845</v>
      </c>
      <c r="J114" s="262">
        <v>2.6864068144071652E-2</v>
      </c>
      <c r="K114" s="260">
        <v>140182.93</v>
      </c>
      <c r="L114" s="262">
        <v>4.475513479264271E-2</v>
      </c>
      <c r="M114" s="263">
        <v>392</v>
      </c>
      <c r="N114" s="262">
        <v>4.5999999999999999E-2</v>
      </c>
      <c r="O114" s="262">
        <v>4.4999999999999998E-2</v>
      </c>
      <c r="P114" s="263">
        <v>6712</v>
      </c>
    </row>
    <row r="115" spans="1:16">
      <c r="A115" s="240"/>
      <c r="B115" s="264" t="s">
        <v>131</v>
      </c>
      <c r="C115" s="265" t="s">
        <v>133</v>
      </c>
      <c r="D115" s="258">
        <v>4.2904518446870252E-2</v>
      </c>
      <c r="E115" s="228">
        <v>83.4</v>
      </c>
      <c r="F115" s="259">
        <v>0.14668405738938498</v>
      </c>
      <c r="G115" s="260">
        <v>101620.18761862724</v>
      </c>
      <c r="H115" s="261">
        <v>4.3577993458856445</v>
      </c>
      <c r="I115" s="261">
        <v>5.6800217989852433</v>
      </c>
      <c r="J115" s="262">
        <v>2.6864068144071652E-2</v>
      </c>
      <c r="K115" s="260">
        <v>206896.75</v>
      </c>
      <c r="L115" s="262">
        <v>4.475513479264271E-2</v>
      </c>
      <c r="M115" s="263">
        <v>392</v>
      </c>
      <c r="N115" s="262">
        <v>4.5999999999999999E-2</v>
      </c>
      <c r="O115" s="262">
        <v>4.4999999999999998E-2</v>
      </c>
      <c r="P115" s="263">
        <v>14569</v>
      </c>
    </row>
    <row r="116" spans="1:16">
      <c r="A116" s="240"/>
      <c r="B116" s="264" t="s">
        <v>131</v>
      </c>
      <c r="C116" s="265" t="s">
        <v>134</v>
      </c>
      <c r="D116" s="258">
        <v>4.451851851851852E-2</v>
      </c>
      <c r="E116" s="228">
        <v>84.43</v>
      </c>
      <c r="F116" s="259">
        <v>0.4116756756756757</v>
      </c>
      <c r="G116" s="260">
        <v>38580.538683088285</v>
      </c>
      <c r="H116" s="261">
        <v>7.8194902273308555</v>
      </c>
      <c r="I116" s="261">
        <v>9.1298163949326163</v>
      </c>
      <c r="J116" s="262">
        <v>2.6864068144071652E-2</v>
      </c>
      <c r="K116" s="260">
        <v>93307.42</v>
      </c>
      <c r="L116" s="262">
        <v>4.475513479264271E-2</v>
      </c>
      <c r="M116" s="263">
        <v>392</v>
      </c>
      <c r="N116" s="262">
        <v>4.5999999999999999E-2</v>
      </c>
      <c r="O116" s="262">
        <v>4.4999999999999998E-2</v>
      </c>
      <c r="P116" s="263">
        <v>40530</v>
      </c>
    </row>
    <row r="117" spans="1:16">
      <c r="A117" s="240"/>
      <c r="B117" s="264" t="s">
        <v>131</v>
      </c>
      <c r="C117" s="265" t="s">
        <v>135</v>
      </c>
      <c r="D117" s="258">
        <v>5.8711465188777276E-2</v>
      </c>
      <c r="E117" s="228">
        <v>83.56</v>
      </c>
      <c r="F117" s="259">
        <v>0.48151365961965442</v>
      </c>
      <c r="G117" s="260">
        <v>33645.426308283299</v>
      </c>
      <c r="H117" s="261">
        <v>9.7911488915685734</v>
      </c>
      <c r="I117" s="261">
        <v>11.404505538780612</v>
      </c>
      <c r="J117" s="262">
        <v>2.6864068144071652E-2</v>
      </c>
      <c r="K117" s="260">
        <v>80117</v>
      </c>
      <c r="L117" s="262">
        <v>4.475513479264271E-2</v>
      </c>
      <c r="M117" s="263">
        <v>392</v>
      </c>
      <c r="N117" s="262">
        <v>4.5999999999999999E-2</v>
      </c>
      <c r="O117" s="262">
        <v>4.4999999999999998E-2</v>
      </c>
      <c r="P117" s="263">
        <v>52267</v>
      </c>
    </row>
    <row r="118" spans="1:16">
      <c r="A118" s="240"/>
      <c r="B118" s="264" t="s">
        <v>131</v>
      </c>
      <c r="C118" s="265" t="s">
        <v>136</v>
      </c>
      <c r="D118" s="258">
        <v>4.5538420983260837E-2</v>
      </c>
      <c r="E118" s="228">
        <v>84.21</v>
      </c>
      <c r="F118" s="259">
        <v>0.40182687382619087</v>
      </c>
      <c r="G118" s="260">
        <v>35149.245780235215</v>
      </c>
      <c r="H118" s="261">
        <v>9.1549321265154422</v>
      </c>
      <c r="I118" s="261">
        <v>10.659596251967432</v>
      </c>
      <c r="J118" s="262">
        <v>2.6864068144071652E-2</v>
      </c>
      <c r="K118" s="260">
        <v>103329.14</v>
      </c>
      <c r="L118" s="262">
        <v>4.475513479264271E-2</v>
      </c>
      <c r="M118" s="263">
        <v>392</v>
      </c>
      <c r="N118" s="262">
        <v>4.5999999999999999E-2</v>
      </c>
      <c r="O118" s="262">
        <v>4.4999999999999998E-2</v>
      </c>
      <c r="P118" s="263">
        <v>15201</v>
      </c>
    </row>
    <row r="119" spans="1:16">
      <c r="A119" s="240"/>
      <c r="B119" s="264" t="s">
        <v>131</v>
      </c>
      <c r="C119" s="265" t="s">
        <v>137</v>
      </c>
      <c r="D119" s="258">
        <v>4.5329617156350401E-2</v>
      </c>
      <c r="E119" s="228">
        <v>83.16</v>
      </c>
      <c r="F119" s="259">
        <v>0.15598063525799977</v>
      </c>
      <c r="G119" s="260">
        <v>52805.822145166407</v>
      </c>
      <c r="H119" s="261">
        <v>5.8102831569794207</v>
      </c>
      <c r="I119" s="261">
        <v>7.6313426059223515</v>
      </c>
      <c r="J119" s="262">
        <v>2.6864068144071652E-2</v>
      </c>
      <c r="K119" s="260">
        <v>109865.56</v>
      </c>
      <c r="L119" s="262">
        <v>4.475513479264271E-2</v>
      </c>
      <c r="M119" s="263">
        <v>392</v>
      </c>
      <c r="N119" s="262">
        <v>4.5999999999999999E-2</v>
      </c>
      <c r="O119" s="262">
        <v>4.4999999999999998E-2</v>
      </c>
      <c r="P119" s="263">
        <v>53131</v>
      </c>
    </row>
    <row r="120" spans="1:16">
      <c r="A120" s="240"/>
      <c r="B120" s="264" t="s">
        <v>138</v>
      </c>
      <c r="C120" s="265" t="s">
        <v>139</v>
      </c>
      <c r="D120" s="258">
        <v>0.12743676494280651</v>
      </c>
      <c r="E120" s="228">
        <v>82.02</v>
      </c>
      <c r="F120" s="259">
        <v>0.64296333002973238</v>
      </c>
      <c r="G120" s="260">
        <v>23505.231841987606</v>
      </c>
      <c r="H120" s="261">
        <v>13.381824487472027</v>
      </c>
      <c r="I120" s="261">
        <v>14.354422155688615</v>
      </c>
      <c r="J120" s="262">
        <v>5.1946434132668952E-2</v>
      </c>
      <c r="K120" s="260">
        <v>51931.87</v>
      </c>
      <c r="L120" s="262">
        <v>5.0938622982966503E-2</v>
      </c>
      <c r="M120" s="263">
        <v>1387</v>
      </c>
      <c r="N120" s="262">
        <v>6.2E-2</v>
      </c>
      <c r="O120" s="262">
        <v>5.8000000000000003E-2</v>
      </c>
      <c r="P120" s="263">
        <v>43950</v>
      </c>
    </row>
    <row r="121" spans="1:16">
      <c r="A121" s="240"/>
      <c r="B121" s="264" t="s">
        <v>138</v>
      </c>
      <c r="C121" s="265" t="s">
        <v>140</v>
      </c>
      <c r="D121" s="258">
        <v>0.250148153025614</v>
      </c>
      <c r="E121" s="228">
        <v>81.25</v>
      </c>
      <c r="F121" s="259">
        <v>0.75309575574250875</v>
      </c>
      <c r="G121" s="260">
        <v>17786.138993519642</v>
      </c>
      <c r="H121" s="261">
        <v>15.11221350548384</v>
      </c>
      <c r="I121" s="261">
        <v>17.734245144907714</v>
      </c>
      <c r="J121" s="262">
        <v>5.1946434132668952E-2</v>
      </c>
      <c r="K121" s="260">
        <v>27032.16</v>
      </c>
      <c r="L121" s="262">
        <v>5.0938622982966503E-2</v>
      </c>
      <c r="M121" s="263">
        <v>1387</v>
      </c>
      <c r="N121" s="262">
        <v>6.2E-2</v>
      </c>
      <c r="O121" s="262">
        <v>5.8000000000000003E-2</v>
      </c>
      <c r="P121" s="263">
        <v>15440</v>
      </c>
    </row>
    <row r="122" spans="1:16">
      <c r="A122" s="240"/>
      <c r="B122" s="264" t="s">
        <v>138</v>
      </c>
      <c r="C122" s="265" t="s">
        <v>141</v>
      </c>
      <c r="D122" s="258">
        <v>7.9965207306465641E-2</v>
      </c>
      <c r="E122" s="228">
        <v>82.02</v>
      </c>
      <c r="F122" s="259">
        <v>0.46147325591252014</v>
      </c>
      <c r="G122" s="260">
        <v>28093.241656773745</v>
      </c>
      <c r="H122" s="261">
        <v>9.3266816083075526</v>
      </c>
      <c r="I122" s="261">
        <v>11.111701462797061</v>
      </c>
      <c r="J122" s="262">
        <v>5.1946434132668952E-2</v>
      </c>
      <c r="K122" s="260">
        <v>61831.43</v>
      </c>
      <c r="L122" s="262">
        <v>5.0938622982966503E-2</v>
      </c>
      <c r="M122" s="263">
        <v>1387</v>
      </c>
      <c r="N122" s="262">
        <v>6.2E-2</v>
      </c>
      <c r="O122" s="262">
        <v>5.8000000000000003E-2</v>
      </c>
      <c r="P122" s="263">
        <v>17779</v>
      </c>
    </row>
    <row r="123" spans="1:16">
      <c r="A123" s="240"/>
      <c r="B123" s="264" t="s">
        <v>138</v>
      </c>
      <c r="C123" s="265" t="s">
        <v>142</v>
      </c>
      <c r="D123" s="258">
        <v>0.12430091018752057</v>
      </c>
      <c r="E123" s="228">
        <v>83.28</v>
      </c>
      <c r="F123" s="259">
        <v>0.58049489453678171</v>
      </c>
      <c r="G123" s="260">
        <v>27222.893699648022</v>
      </c>
      <c r="H123" s="261">
        <v>11.043879325725699</v>
      </c>
      <c r="I123" s="261">
        <v>12.444177466540532</v>
      </c>
      <c r="J123" s="262">
        <v>5.1946434132668952E-2</v>
      </c>
      <c r="K123" s="260">
        <v>52288.23</v>
      </c>
      <c r="L123" s="262">
        <v>5.0938622982966503E-2</v>
      </c>
      <c r="M123" s="263">
        <v>1387</v>
      </c>
      <c r="N123" s="262">
        <v>6.2E-2</v>
      </c>
      <c r="O123" s="262">
        <v>5.8000000000000003E-2</v>
      </c>
      <c r="P123" s="263">
        <v>36838</v>
      </c>
    </row>
    <row r="124" spans="1:16">
      <c r="A124" s="240"/>
      <c r="B124" s="264" t="s">
        <v>138</v>
      </c>
      <c r="C124" s="265" t="s">
        <v>143</v>
      </c>
      <c r="D124" s="258">
        <v>0.10214538362368186</v>
      </c>
      <c r="E124" s="228">
        <v>83.21</v>
      </c>
      <c r="F124" s="259">
        <v>0.59364868235098511</v>
      </c>
      <c r="G124" s="260">
        <v>27746.384637124309</v>
      </c>
      <c r="H124" s="261">
        <v>11.43610983312414</v>
      </c>
      <c r="I124" s="261">
        <v>13.062443339501318</v>
      </c>
      <c r="J124" s="262">
        <v>5.1946434132668952E-2</v>
      </c>
      <c r="K124" s="260">
        <v>58623.78</v>
      </c>
      <c r="L124" s="262">
        <v>5.0938622982966503E-2</v>
      </c>
      <c r="M124" s="263">
        <v>1387</v>
      </c>
      <c r="N124" s="262">
        <v>6.2E-2</v>
      </c>
      <c r="O124" s="262">
        <v>5.8000000000000003E-2</v>
      </c>
      <c r="P124" s="263">
        <v>30472</v>
      </c>
    </row>
    <row r="125" spans="1:16">
      <c r="A125" s="240"/>
      <c r="B125" s="264" t="s">
        <v>144</v>
      </c>
      <c r="C125" s="265" t="s">
        <v>145</v>
      </c>
      <c r="D125" s="258">
        <v>7.2560155432670748E-2</v>
      </c>
      <c r="E125" s="228">
        <v>82.85</v>
      </c>
      <c r="F125" s="259">
        <v>0.46183125767409228</v>
      </c>
      <c r="G125" s="260">
        <v>26951.110749932286</v>
      </c>
      <c r="H125" s="261">
        <v>10.799727247900975</v>
      </c>
      <c r="I125" s="261">
        <v>13.330454619996267</v>
      </c>
      <c r="J125" s="262">
        <v>4.5727586724733441E-2</v>
      </c>
      <c r="K125" s="260">
        <v>63560.83</v>
      </c>
      <c r="L125" s="262">
        <v>2.1302278687084047E-2</v>
      </c>
      <c r="M125" s="263">
        <v>1272</v>
      </c>
      <c r="N125" s="262">
        <v>1.9E-2</v>
      </c>
      <c r="O125" s="262">
        <v>2.1000000000000001E-2</v>
      </c>
      <c r="P125" s="263">
        <v>80994</v>
      </c>
    </row>
    <row r="126" spans="1:16">
      <c r="A126" s="240"/>
      <c r="B126" s="264" t="s">
        <v>144</v>
      </c>
      <c r="C126" s="265" t="s">
        <v>146</v>
      </c>
      <c r="D126" s="258">
        <v>2.7850304612706701E-2</v>
      </c>
      <c r="E126" s="228">
        <v>82.28</v>
      </c>
      <c r="F126" s="259">
        <v>0.45567404106318637</v>
      </c>
      <c r="G126" s="260">
        <v>35175.686575185813</v>
      </c>
      <c r="H126" s="261">
        <v>9.7989066253302983</v>
      </c>
      <c r="I126" s="261">
        <v>11.183081718024523</v>
      </c>
      <c r="J126" s="262">
        <v>4.5727586724733441E-2</v>
      </c>
      <c r="K126" s="260">
        <v>57590.23</v>
      </c>
      <c r="L126" s="262">
        <v>2.1302278687084047E-2</v>
      </c>
      <c r="M126" s="263">
        <v>1272</v>
      </c>
      <c r="N126" s="262">
        <v>1.9E-2</v>
      </c>
      <c r="O126" s="262">
        <v>2.1000000000000001E-2</v>
      </c>
      <c r="P126" s="263">
        <v>24288</v>
      </c>
    </row>
    <row r="127" spans="1:16">
      <c r="A127" s="240"/>
      <c r="B127" s="264" t="s">
        <v>147</v>
      </c>
      <c r="C127" s="265" t="s">
        <v>148</v>
      </c>
      <c r="D127" s="258">
        <v>5.1550988755331525E-2</v>
      </c>
      <c r="E127" s="228">
        <v>82.91</v>
      </c>
      <c r="F127" s="259">
        <v>0.41710085335286001</v>
      </c>
      <c r="G127" s="260">
        <v>33101.205429005742</v>
      </c>
      <c r="H127" s="261">
        <v>9.7419574075197577</v>
      </c>
      <c r="I127" s="261">
        <v>10.545936081545088</v>
      </c>
      <c r="J127" s="262">
        <v>4.6428419906379491E-2</v>
      </c>
      <c r="K127" s="260">
        <v>67856.12</v>
      </c>
      <c r="L127" s="262">
        <v>2.1325403175454744E-2</v>
      </c>
      <c r="M127" s="263">
        <v>605</v>
      </c>
      <c r="N127" s="262">
        <v>2.1999999999999999E-2</v>
      </c>
      <c r="O127" s="262">
        <v>2.1999999999999999E-2</v>
      </c>
      <c r="P127" s="263">
        <v>51941</v>
      </c>
    </row>
    <row r="128" spans="1:16">
      <c r="A128" s="240"/>
      <c r="B128" s="264" t="s">
        <v>147</v>
      </c>
      <c r="C128" s="265" t="s">
        <v>149</v>
      </c>
      <c r="D128" s="258">
        <v>7.4657571328027722E-2</v>
      </c>
      <c r="E128" s="228">
        <v>83.25</v>
      </c>
      <c r="F128" s="259">
        <v>0.68284993694829765</v>
      </c>
      <c r="G128" s="260">
        <v>22751.875072645988</v>
      </c>
      <c r="H128" s="261">
        <v>12.960600516656537</v>
      </c>
      <c r="I128" s="261">
        <v>13.872561066758548</v>
      </c>
      <c r="J128" s="262">
        <v>4.6428419906379491E-2</v>
      </c>
      <c r="K128" s="260">
        <v>48593.34</v>
      </c>
      <c r="L128" s="262">
        <v>2.1325403175454744E-2</v>
      </c>
      <c r="M128" s="263">
        <v>605</v>
      </c>
      <c r="N128" s="262">
        <v>2.1999999999999999E-2</v>
      </c>
      <c r="O128" s="262">
        <v>2.1999999999999999E-2</v>
      </c>
      <c r="P128" s="263">
        <v>18560</v>
      </c>
    </row>
    <row r="129" spans="1:16">
      <c r="A129" s="240"/>
      <c r="B129" s="264" t="s">
        <v>150</v>
      </c>
      <c r="C129" s="265" t="s">
        <v>151</v>
      </c>
      <c r="D129" s="258">
        <v>9.0411476028690069E-2</v>
      </c>
      <c r="E129" s="228">
        <v>83.06</v>
      </c>
      <c r="F129" s="259">
        <v>0.49572181872450505</v>
      </c>
      <c r="G129" s="260">
        <v>29644.913238905545</v>
      </c>
      <c r="H129" s="261">
        <v>10.39134462866248</v>
      </c>
      <c r="I129" s="261">
        <v>12.75183915041038</v>
      </c>
      <c r="J129" s="262">
        <v>3.7670177241202155E-2</v>
      </c>
      <c r="K129" s="260">
        <v>66764.789999999994</v>
      </c>
      <c r="L129" s="262">
        <v>6.0442787703322065E-2</v>
      </c>
      <c r="M129" s="263">
        <v>772</v>
      </c>
      <c r="N129" s="262">
        <v>6.3E-2</v>
      </c>
      <c r="O129" s="262">
        <v>6.5000000000000002E-2</v>
      </c>
      <c r="P129" s="263">
        <v>27009</v>
      </c>
    </row>
    <row r="130" spans="1:16">
      <c r="A130" s="240"/>
      <c r="B130" s="264" t="s">
        <v>150</v>
      </c>
      <c r="C130" s="265" t="s">
        <v>152</v>
      </c>
      <c r="D130" s="258">
        <v>6.4439411098527744E-2</v>
      </c>
      <c r="E130" s="228">
        <v>81.489999999999995</v>
      </c>
      <c r="F130" s="259">
        <v>0.67596657697210027</v>
      </c>
      <c r="G130" s="260">
        <v>22632.658790544257</v>
      </c>
      <c r="H130" s="261">
        <v>13.218562216495764</v>
      </c>
      <c r="I130" s="261">
        <v>16.420846578597502</v>
      </c>
      <c r="J130" s="262">
        <v>3.7670177241202155E-2</v>
      </c>
      <c r="K130" s="260">
        <v>63268.02</v>
      </c>
      <c r="L130" s="262">
        <v>6.0442787703322065E-2</v>
      </c>
      <c r="M130" s="263">
        <v>772</v>
      </c>
      <c r="N130" s="262">
        <v>6.3E-2</v>
      </c>
      <c r="O130" s="262">
        <v>6.5000000000000002E-2</v>
      </c>
      <c r="P130" s="263">
        <v>8911</v>
      </c>
    </row>
    <row r="131" spans="1:16">
      <c r="A131" s="240"/>
      <c r="B131" s="264" t="s">
        <v>150</v>
      </c>
      <c r="C131" s="265" t="s">
        <v>153</v>
      </c>
      <c r="D131" s="258">
        <v>9.2748324192565512E-2</v>
      </c>
      <c r="E131" s="228">
        <v>78.36</v>
      </c>
      <c r="F131" s="259">
        <v>0.70713491180676946</v>
      </c>
      <c r="G131" s="260">
        <v>20884.650839718051</v>
      </c>
      <c r="H131" s="261">
        <v>14.049824509630596</v>
      </c>
      <c r="I131" s="261">
        <v>16.649798950317425</v>
      </c>
      <c r="J131" s="262">
        <v>3.7670177241202155E-2</v>
      </c>
      <c r="K131" s="260">
        <v>46987.96</v>
      </c>
      <c r="L131" s="262">
        <v>6.0442787703322065E-2</v>
      </c>
      <c r="M131" s="263">
        <v>772</v>
      </c>
      <c r="N131" s="262">
        <v>6.3E-2</v>
      </c>
      <c r="O131" s="262">
        <v>6.5000000000000002E-2</v>
      </c>
      <c r="P131" s="263">
        <v>8295</v>
      </c>
    </row>
    <row r="132" spans="1:16">
      <c r="A132" s="240"/>
      <c r="B132" s="264" t="s">
        <v>150</v>
      </c>
      <c r="C132" s="265" t="s">
        <v>154</v>
      </c>
      <c r="D132" s="258">
        <v>5.4654932839277443E-2</v>
      </c>
      <c r="E132" s="228">
        <v>81.45</v>
      </c>
      <c r="F132" s="259">
        <v>0.58440896739130432</v>
      </c>
      <c r="G132" s="260">
        <v>26734.888605024669</v>
      </c>
      <c r="H132" s="261">
        <v>11.253563232409357</v>
      </c>
      <c r="I132" s="261">
        <v>12.837314761195866</v>
      </c>
      <c r="J132" s="262">
        <v>3.7670177241202155E-2</v>
      </c>
      <c r="K132" s="260">
        <v>72454.880000000005</v>
      </c>
      <c r="L132" s="262">
        <v>6.0442787703322065E-2</v>
      </c>
      <c r="M132" s="263">
        <v>772</v>
      </c>
      <c r="N132" s="262">
        <v>6.3E-2</v>
      </c>
      <c r="O132" s="262">
        <v>6.5000000000000002E-2</v>
      </c>
      <c r="P132" s="263">
        <v>23906</v>
      </c>
    </row>
    <row r="133" spans="1:16">
      <c r="A133" s="240"/>
      <c r="B133" s="264" t="s">
        <v>150</v>
      </c>
      <c r="C133" s="265" t="s">
        <v>155</v>
      </c>
      <c r="D133" s="258">
        <v>2.1423130633489905E-2</v>
      </c>
      <c r="E133" s="228">
        <v>83.81</v>
      </c>
      <c r="F133" s="259">
        <v>0.32102376599634369</v>
      </c>
      <c r="G133" s="260">
        <v>41992.883089174917</v>
      </c>
      <c r="H133" s="261">
        <v>6.6499751352861569</v>
      </c>
      <c r="I133" s="261">
        <v>7.7282907238020924</v>
      </c>
      <c r="J133" s="262">
        <v>3.7670177241202155E-2</v>
      </c>
      <c r="K133" s="260">
        <v>80868.570000000007</v>
      </c>
      <c r="L133" s="262">
        <v>6.0442787703322065E-2</v>
      </c>
      <c r="M133" s="263">
        <v>772</v>
      </c>
      <c r="N133" s="262">
        <v>6.3E-2</v>
      </c>
      <c r="O133" s="262">
        <v>6.5000000000000002E-2</v>
      </c>
      <c r="P133" s="263">
        <v>31622</v>
      </c>
    </row>
    <row r="134" spans="1:16">
      <c r="A134" s="240"/>
      <c r="B134" s="264" t="s">
        <v>150</v>
      </c>
      <c r="C134" s="265" t="s">
        <v>156</v>
      </c>
      <c r="D134" s="258">
        <v>8.3803486529318544E-2</v>
      </c>
      <c r="E134" s="228">
        <v>85.24</v>
      </c>
      <c r="F134" s="259">
        <v>0.29169574319609209</v>
      </c>
      <c r="G134" s="260">
        <v>36011.259556032353</v>
      </c>
      <c r="H134" s="261">
        <v>6.829343262749382</v>
      </c>
      <c r="I134" s="261">
        <v>9.5944120283349204</v>
      </c>
      <c r="J134" s="262">
        <v>3.7670177241202155E-2</v>
      </c>
      <c r="K134" s="260">
        <v>60025.96</v>
      </c>
      <c r="L134" s="262">
        <v>6.0442787703322065E-2</v>
      </c>
      <c r="M134" s="263">
        <v>772</v>
      </c>
      <c r="N134" s="262">
        <v>6.3E-2</v>
      </c>
      <c r="O134" s="262">
        <v>6.5000000000000002E-2</v>
      </c>
      <c r="P134" s="263">
        <v>16126</v>
      </c>
    </row>
    <row r="135" spans="1:16">
      <c r="A135" s="240"/>
      <c r="B135" s="264" t="s">
        <v>150</v>
      </c>
      <c r="C135" s="265" t="s">
        <v>157</v>
      </c>
      <c r="D135" s="258">
        <v>7.7437286704429509E-2</v>
      </c>
      <c r="E135" s="228">
        <v>83.06</v>
      </c>
      <c r="F135" s="259">
        <v>0.55024351012019124</v>
      </c>
      <c r="G135" s="260">
        <v>30764.404487251075</v>
      </c>
      <c r="H135" s="261">
        <v>10.049336776467193</v>
      </c>
      <c r="I135" s="261">
        <v>12.693594306049826</v>
      </c>
      <c r="J135" s="262">
        <v>3.7670177241202155E-2</v>
      </c>
      <c r="K135" s="260">
        <v>63017.26</v>
      </c>
      <c r="L135" s="262">
        <v>6.0442787703322065E-2</v>
      </c>
      <c r="M135" s="263">
        <v>772</v>
      </c>
      <c r="N135" s="262">
        <v>6.3E-2</v>
      </c>
      <c r="O135" s="262">
        <v>6.5000000000000002E-2</v>
      </c>
      <c r="P135" s="263">
        <v>28529</v>
      </c>
    </row>
    <row r="136" spans="1:16">
      <c r="A136" s="240"/>
      <c r="B136" s="264" t="s">
        <v>150</v>
      </c>
      <c r="C136" s="265" t="s">
        <v>158</v>
      </c>
      <c r="D136" s="258">
        <v>3.4015997187307724E-2</v>
      </c>
      <c r="E136" s="228">
        <v>84.45</v>
      </c>
      <c r="F136" s="259">
        <v>0.26753822808451033</v>
      </c>
      <c r="G136" s="260">
        <v>53790.786705298015</v>
      </c>
      <c r="H136" s="261">
        <v>6.8714768199862775</v>
      </c>
      <c r="I136" s="261">
        <v>8.2670664956554738</v>
      </c>
      <c r="J136" s="262">
        <v>3.7670177241202155E-2</v>
      </c>
      <c r="K136" s="260">
        <v>118320.04</v>
      </c>
      <c r="L136" s="262">
        <v>6.0442787703322065E-2</v>
      </c>
      <c r="M136" s="263">
        <v>772</v>
      </c>
      <c r="N136" s="262">
        <v>6.3E-2</v>
      </c>
      <c r="O136" s="262">
        <v>6.5000000000000002E-2</v>
      </c>
      <c r="P136" s="263">
        <v>11314</v>
      </c>
    </row>
    <row r="137" spans="1:16">
      <c r="A137" s="240"/>
      <c r="B137" s="264" t="s">
        <v>159</v>
      </c>
      <c r="C137" s="265" t="s">
        <v>160</v>
      </c>
      <c r="D137" s="258">
        <v>2.2438873413803778E-2</v>
      </c>
      <c r="E137" s="228">
        <v>83.91</v>
      </c>
      <c r="F137" s="259">
        <v>0.213605535383983</v>
      </c>
      <c r="G137" s="260">
        <v>51559.568788740398</v>
      </c>
      <c r="H137" s="261">
        <v>6.0497360922204972</v>
      </c>
      <c r="I137" s="261">
        <v>7.7724605750475799</v>
      </c>
      <c r="J137" s="262">
        <v>2.2315612523639419E-2</v>
      </c>
      <c r="K137" s="260">
        <v>87950.2</v>
      </c>
      <c r="L137" s="262">
        <v>1.0031403055207404E-2</v>
      </c>
      <c r="M137" s="263">
        <v>54</v>
      </c>
      <c r="N137" s="262">
        <v>8.0000000000000002E-3</v>
      </c>
      <c r="O137" s="262">
        <v>8.0000000000000002E-3</v>
      </c>
      <c r="P137" s="263">
        <v>19436</v>
      </c>
    </row>
    <row r="138" spans="1:16">
      <c r="A138" s="240"/>
      <c r="B138" s="264" t="s">
        <v>159</v>
      </c>
      <c r="C138" s="265" t="s">
        <v>161</v>
      </c>
      <c r="D138" s="258">
        <v>0.12724215246636772</v>
      </c>
      <c r="E138" s="228">
        <v>81.84</v>
      </c>
      <c r="F138" s="259">
        <v>0.60390097524381092</v>
      </c>
      <c r="G138" s="260">
        <v>22835.243288084464</v>
      </c>
      <c r="H138" s="261">
        <v>9.6600032684175741</v>
      </c>
      <c r="I138" s="261">
        <v>11.08351209965752</v>
      </c>
      <c r="J138" s="262">
        <v>2.2315612523639419E-2</v>
      </c>
      <c r="K138" s="260">
        <v>72036.759999999995</v>
      </c>
      <c r="L138" s="262">
        <v>1.0031403055207404E-2</v>
      </c>
      <c r="M138" s="263">
        <v>54</v>
      </c>
      <c r="N138" s="262">
        <v>8.0000000000000002E-3</v>
      </c>
      <c r="O138" s="262">
        <v>8.0000000000000002E-3</v>
      </c>
      <c r="P138" s="263">
        <v>1790</v>
      </c>
    </row>
    <row r="139" spans="1:16">
      <c r="A139" s="240"/>
      <c r="B139" s="264" t="s">
        <v>159</v>
      </c>
      <c r="C139" s="265" t="s">
        <v>162</v>
      </c>
      <c r="D139" s="258">
        <v>9.7224121427594706E-2</v>
      </c>
      <c r="E139" s="228">
        <v>82.96</v>
      </c>
      <c r="F139" s="259">
        <v>0.51417482281471483</v>
      </c>
      <c r="G139" s="260">
        <v>32838.943261090411</v>
      </c>
      <c r="H139" s="261">
        <v>9.1547159339444715</v>
      </c>
      <c r="I139" s="261">
        <v>11.791098070265317</v>
      </c>
      <c r="J139" s="262">
        <v>2.2315612523639419E-2</v>
      </c>
      <c r="K139" s="260">
        <v>83330.259999999995</v>
      </c>
      <c r="L139" s="262">
        <v>1.0031403055207404E-2</v>
      </c>
      <c r="M139" s="263">
        <v>54</v>
      </c>
      <c r="N139" s="262">
        <v>8.0000000000000002E-3</v>
      </c>
      <c r="O139" s="262">
        <v>8.0000000000000002E-3</v>
      </c>
      <c r="P139" s="263">
        <v>7368</v>
      </c>
    </row>
    <row r="140" spans="1:16">
      <c r="A140" s="240"/>
      <c r="B140" s="264" t="s">
        <v>159</v>
      </c>
      <c r="C140" s="265" t="s">
        <v>163</v>
      </c>
      <c r="D140" s="258">
        <v>4.2910278508572978E-2</v>
      </c>
      <c r="E140" s="228">
        <v>83.02</v>
      </c>
      <c r="F140" s="259">
        <v>0.30738068109887329</v>
      </c>
      <c r="G140" s="260">
        <v>38994.360730233777</v>
      </c>
      <c r="H140" s="261">
        <v>6.7954877804575711</v>
      </c>
      <c r="I140" s="261">
        <v>8.5451542173422705</v>
      </c>
      <c r="J140" s="262">
        <v>2.2315612523639419E-2</v>
      </c>
      <c r="K140" s="260">
        <v>102484.27</v>
      </c>
      <c r="L140" s="262">
        <v>1.0031403055207404E-2</v>
      </c>
      <c r="M140" s="263">
        <v>54</v>
      </c>
      <c r="N140" s="262">
        <v>8.0000000000000002E-3</v>
      </c>
      <c r="O140" s="262">
        <v>8.0000000000000002E-3</v>
      </c>
      <c r="P140" s="263">
        <v>11484</v>
      </c>
    </row>
    <row r="141" spans="1:16" ht="16.2" thickBot="1">
      <c r="A141" s="240"/>
      <c r="B141" s="268" t="s">
        <v>159</v>
      </c>
      <c r="C141" s="269" t="s">
        <v>164</v>
      </c>
      <c r="D141" s="258">
        <v>2.2523744911804613E-2</v>
      </c>
      <c r="E141" s="228">
        <v>84.65</v>
      </c>
      <c r="F141" s="259">
        <v>0.15781803039766812</v>
      </c>
      <c r="G141" s="260">
        <v>64548.269072294199</v>
      </c>
      <c r="H141" s="261">
        <v>4.4766991311082815</v>
      </c>
      <c r="I141" s="261">
        <v>5.6231788156351961</v>
      </c>
      <c r="J141" s="262">
        <v>2.2315612523639419E-2</v>
      </c>
      <c r="K141" s="260">
        <v>113726.56</v>
      </c>
      <c r="L141" s="262">
        <v>1.0031403055207404E-2</v>
      </c>
      <c r="M141" s="263">
        <v>54</v>
      </c>
      <c r="N141" s="262">
        <v>8.0000000000000002E-3</v>
      </c>
      <c r="O141" s="262">
        <v>8.0000000000000002E-3</v>
      </c>
      <c r="P141" s="263">
        <v>7501</v>
      </c>
    </row>
    <row r="142" spans="1:16" ht="16.2" thickTop="1">
      <c r="A142" s="240"/>
    </row>
    <row r="143" spans="1:16">
      <c r="A143" s="240"/>
    </row>
    <row r="144" spans="1:16">
      <c r="A144" s="240"/>
    </row>
    <row r="145" spans="1:1">
      <c r="A145" s="240"/>
    </row>
    <row r="146" spans="1:1">
      <c r="A146" s="240"/>
    </row>
  </sheetData>
  <mergeCells count="8">
    <mergeCell ref="B12:C12"/>
    <mergeCell ref="D12:P12"/>
    <mergeCell ref="C2:P2"/>
    <mergeCell ref="D3:P3"/>
    <mergeCell ref="D4:F4"/>
    <mergeCell ref="H4:J4"/>
    <mergeCell ref="L4:O4"/>
    <mergeCell ref="B11:P11"/>
  </mergeCells>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Introducción</vt:lpstr>
      <vt:lpstr>Modelo AHP</vt:lpstr>
      <vt:lpstr>Índice y Ranking Barrios 2018</vt:lpstr>
      <vt:lpstr>Índice y Ranking Distritos 2018</vt:lpstr>
      <vt:lpstr>aux</vt:lpstr>
      <vt:lpstr>Fuentes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2019-01-15T12:42:09Z</dcterms:created>
  <dcterms:modified xsi:type="dcterms:W3CDTF">2019-01-15T12:42:13Z</dcterms:modified>
</cp:coreProperties>
</file>