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A7C6597-FB97-428D-B43E-6CBBD5A94409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DATOS MENOR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F72" i="1"/>
  <c r="G72" i="1"/>
  <c r="H72" i="1"/>
  <c r="I72" i="1"/>
  <c r="E73" i="1"/>
  <c r="F73" i="1"/>
  <c r="G73" i="1"/>
  <c r="H73" i="1"/>
  <c r="I73" i="1"/>
  <c r="E74" i="1"/>
  <c r="F74" i="1"/>
  <c r="G74" i="1"/>
  <c r="H74" i="1"/>
  <c r="I74" i="1"/>
  <c r="E75" i="1"/>
  <c r="F75" i="1"/>
  <c r="G75" i="1"/>
  <c r="H75" i="1"/>
  <c r="I75" i="1"/>
  <c r="E76" i="1"/>
  <c r="F76" i="1"/>
  <c r="G76" i="1"/>
  <c r="H76" i="1"/>
  <c r="I76" i="1"/>
  <c r="E77" i="1"/>
  <c r="F77" i="1"/>
  <c r="G77" i="1"/>
  <c r="H77" i="1"/>
  <c r="I77" i="1"/>
  <c r="E78" i="1"/>
  <c r="F78" i="1"/>
  <c r="G78" i="1"/>
  <c r="H78" i="1"/>
  <c r="I78" i="1"/>
  <c r="E79" i="1"/>
  <c r="F79" i="1"/>
  <c r="G79" i="1"/>
  <c r="H79" i="1"/>
  <c r="I79" i="1"/>
  <c r="D79" i="1"/>
  <c r="D78" i="1"/>
  <c r="D77" i="1"/>
  <c r="D76" i="1"/>
  <c r="D75" i="1"/>
  <c r="D74" i="1"/>
  <c r="D73" i="1"/>
  <c r="D72" i="1"/>
  <c r="J77" i="1"/>
  <c r="J78" i="1"/>
  <c r="J79" i="1"/>
  <c r="J76" i="1"/>
  <c r="J7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" i="1"/>
  <c r="B93" i="1"/>
  <c r="D85" i="1" l="1"/>
  <c r="D84" i="1"/>
  <c r="I93" i="1"/>
  <c r="I92" i="1"/>
  <c r="I91" i="1"/>
  <c r="I90" i="1"/>
  <c r="I89" i="1"/>
  <c r="I88" i="1"/>
  <c r="I87" i="1"/>
  <c r="I86" i="1"/>
  <c r="I85" i="1"/>
  <c r="I84" i="1"/>
  <c r="H93" i="1"/>
  <c r="H92" i="1"/>
  <c r="H91" i="1"/>
  <c r="H90" i="1"/>
  <c r="H89" i="1"/>
  <c r="H88" i="1"/>
  <c r="H87" i="1"/>
  <c r="H86" i="1"/>
  <c r="H85" i="1"/>
  <c r="H84" i="1"/>
  <c r="C85" i="1"/>
  <c r="C84" i="1"/>
  <c r="I59" i="1"/>
  <c r="H59" i="1"/>
  <c r="G59" i="1"/>
  <c r="F59" i="1"/>
  <c r="E59" i="1"/>
  <c r="D59" i="1"/>
  <c r="I58" i="1"/>
  <c r="H58" i="1"/>
  <c r="G58" i="1"/>
  <c r="F58" i="1"/>
  <c r="E58" i="1"/>
  <c r="D58" i="1"/>
  <c r="I57" i="1"/>
  <c r="H57" i="1"/>
  <c r="G57" i="1"/>
  <c r="F57" i="1"/>
  <c r="E57" i="1"/>
  <c r="D57" i="1"/>
  <c r="I56" i="1"/>
  <c r="H56" i="1"/>
  <c r="G56" i="1"/>
  <c r="F56" i="1"/>
  <c r="E56" i="1"/>
  <c r="D56" i="1"/>
  <c r="I55" i="1"/>
  <c r="H55" i="1"/>
  <c r="G55" i="1"/>
  <c r="F55" i="1"/>
  <c r="E55" i="1"/>
  <c r="D55" i="1"/>
  <c r="I54" i="1"/>
  <c r="I66" i="1" s="1"/>
  <c r="H54" i="1"/>
  <c r="H66" i="1" s="1"/>
  <c r="G54" i="1"/>
  <c r="G66" i="1" s="1"/>
  <c r="F54" i="1"/>
  <c r="F66" i="1" s="1"/>
  <c r="E54" i="1"/>
  <c r="E66" i="1" s="1"/>
  <c r="D54" i="1"/>
  <c r="D66" i="1" s="1"/>
  <c r="I53" i="1"/>
  <c r="I65" i="1" s="1"/>
  <c r="H53" i="1"/>
  <c r="H65" i="1" s="1"/>
  <c r="G53" i="1"/>
  <c r="G65" i="1" s="1"/>
  <c r="F53" i="1"/>
  <c r="F65" i="1" s="1"/>
  <c r="E53" i="1"/>
  <c r="E65" i="1" s="1"/>
  <c r="D53" i="1"/>
  <c r="D65" i="1" s="1"/>
  <c r="E67" i="1" l="1"/>
  <c r="I67" i="1"/>
  <c r="E69" i="1"/>
  <c r="I69" i="1"/>
  <c r="E71" i="1"/>
  <c r="I71" i="1"/>
  <c r="G67" i="1"/>
  <c r="G69" i="1"/>
  <c r="G71" i="1"/>
  <c r="B89" i="1"/>
  <c r="D67" i="1"/>
  <c r="F67" i="1"/>
  <c r="H67" i="1"/>
  <c r="D68" i="1"/>
  <c r="F68" i="1"/>
  <c r="H68" i="1"/>
  <c r="D69" i="1"/>
  <c r="F69" i="1"/>
  <c r="H69" i="1"/>
  <c r="D70" i="1"/>
  <c r="F70" i="1"/>
  <c r="H70" i="1"/>
  <c r="D71" i="1"/>
  <c r="F71" i="1"/>
  <c r="H71" i="1"/>
  <c r="E68" i="1"/>
  <c r="G68" i="1"/>
  <c r="I68" i="1"/>
  <c r="E70" i="1"/>
  <c r="G70" i="1"/>
  <c r="I70" i="1"/>
  <c r="J73" i="1" l="1"/>
  <c r="J72" i="1" l="1"/>
  <c r="J74" i="1"/>
</calcChain>
</file>

<file path=xl/sharedStrings.xml><?xml version="1.0" encoding="utf-8"?>
<sst xmlns="http://schemas.openxmlformats.org/spreadsheetml/2006/main" count="112" uniqueCount="47">
  <si>
    <t>CUESTIONARIO DE SATISFACCIÓN CON EL SERVICIO DE LA RESIDENCIA INTERNADO SAN ILDEFONSO - NIÑAS Y NIÑOS DE 6 A 14 AÑOS</t>
  </si>
  <si>
    <t>2021/2022</t>
  </si>
  <si>
    <t>NIÑA/NIÑO</t>
  </si>
  <si>
    <t>EDAD</t>
  </si>
  <si>
    <t>COMPRENSIÓN</t>
  </si>
  <si>
    <t>SENTIR ESCUCHADA/O</t>
  </si>
  <si>
    <t>BUEN TRATO</t>
  </si>
  <si>
    <t>CONFIANZA</t>
  </si>
  <si>
    <t>SEGURIDAD</t>
  </si>
  <si>
    <t>LIMPIEZA Y ORDEN</t>
  </si>
  <si>
    <t>IDEAS PARA MEJORAR</t>
  </si>
  <si>
    <t>NIÑO</t>
  </si>
  <si>
    <t>NIÑA</t>
  </si>
  <si>
    <t>MEDIA</t>
  </si>
  <si>
    <t>PORCENTAJE</t>
  </si>
  <si>
    <t>MUCHO (5)</t>
  </si>
  <si>
    <t>BASTANTE (4)</t>
  </si>
  <si>
    <t>REGULAR (3)</t>
  </si>
  <si>
    <t>POCO (2)</t>
  </si>
  <si>
    <t>NADA (1)</t>
  </si>
  <si>
    <t>Muy Satisfechos (4-5)</t>
  </si>
  <si>
    <t>Satisfechos (3)</t>
  </si>
  <si>
    <t>Insatisfechos (1-2)</t>
  </si>
  <si>
    <t>NIÑAS</t>
  </si>
  <si>
    <t>Seis años</t>
  </si>
  <si>
    <t>Seis</t>
  </si>
  <si>
    <t>NIÑOS</t>
  </si>
  <si>
    <t>Siete años</t>
  </si>
  <si>
    <t>Siete</t>
  </si>
  <si>
    <t>Ocho años</t>
  </si>
  <si>
    <t>Ocho</t>
  </si>
  <si>
    <t>Nueve años</t>
  </si>
  <si>
    <t>Nueve</t>
  </si>
  <si>
    <t>PROMEDIO</t>
  </si>
  <si>
    <t>Diez años</t>
  </si>
  <si>
    <t>Diez</t>
  </si>
  <si>
    <t>Once años</t>
  </si>
  <si>
    <t>Once</t>
  </si>
  <si>
    <t>Doce años</t>
  </si>
  <si>
    <t>Doce</t>
  </si>
  <si>
    <t>Trece años</t>
  </si>
  <si>
    <t>Trece</t>
  </si>
  <si>
    <t>Número Menores</t>
  </si>
  <si>
    <t>Catorce años</t>
  </si>
  <si>
    <t>Catorce</t>
  </si>
  <si>
    <t>Quince años</t>
  </si>
  <si>
    <t>Quince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</si>
</sst>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2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9" fontId="2" fillId="0" borderId="18" xfId="1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5" xfId="0" applyBorder="1"/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30" xfId="0" applyBorder="1"/>
    <xf numFmtId="0" fontId="0" fillId="0" borderId="0" xfId="0" applyAlignment="1">
      <alignment horizontal="center" vertical="center"/>
    </xf>
    <xf numFmtId="10" fontId="0" fillId="0" borderId="0" xfId="1" applyNumberFormat="1" applyFont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9" fontId="0" fillId="0" borderId="3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2" fillId="0" borderId="0" xfId="1" applyFont="1"/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9" fontId="2" fillId="0" borderId="11" xfId="1" applyFont="1" applyFill="1" applyBorder="1" applyAlignment="1">
      <alignment horizontal="center" vertical="center"/>
    </xf>
    <xf numFmtId="0" fontId="0" fillId="0" borderId="32" xfId="0" applyBorder="1"/>
    <xf numFmtId="0" fontId="0" fillId="0" borderId="33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3" borderId="34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9" fontId="2" fillId="0" borderId="22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0" fillId="0" borderId="0" xfId="1" applyFont="1" applyBorder="1"/>
    <xf numFmtId="0" fontId="0" fillId="0" borderId="35" xfId="0" applyBorder="1"/>
    <xf numFmtId="0" fontId="0" fillId="0" borderId="36" xfId="0" applyBorder="1"/>
    <xf numFmtId="0" fontId="0" fillId="3" borderId="36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2" fontId="0" fillId="0" borderId="40" xfId="0" applyNumberFormat="1" applyBorder="1"/>
    <xf numFmtId="0" fontId="5" fillId="0" borderId="39" xfId="0" applyFont="1" applyBorder="1" applyAlignment="1">
      <alignment horizontal="center" vertical="center"/>
    </xf>
    <xf numFmtId="9" fontId="0" fillId="0" borderId="40" xfId="1" applyFont="1" applyBorder="1"/>
    <xf numFmtId="0" fontId="6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" fillId="0" borderId="39" xfId="0" applyFont="1" applyBorder="1"/>
    <xf numFmtId="9" fontId="0" fillId="0" borderId="40" xfId="0" applyNumberFormat="1" applyBorder="1" applyAlignment="1">
      <alignment horizontal="center" vertical="center"/>
    </xf>
    <xf numFmtId="9" fontId="0" fillId="0" borderId="41" xfId="0" applyNumberFormat="1" applyBorder="1" applyAlignment="1">
      <alignment horizontal="center" vertical="center"/>
    </xf>
    <xf numFmtId="9" fontId="0" fillId="0" borderId="42" xfId="0" applyNumberForma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0" fillId="0" borderId="44" xfId="0" applyBorder="1"/>
    <xf numFmtId="2" fontId="2" fillId="0" borderId="46" xfId="0" applyNumberFormat="1" applyFont="1" applyBorder="1" applyAlignment="1">
      <alignment horizontal="center" vertical="center"/>
    </xf>
    <xf numFmtId="2" fontId="2" fillId="0" borderId="47" xfId="0" applyNumberFormat="1" applyFont="1" applyBorder="1" applyAlignment="1">
      <alignment horizontal="center" vertical="center"/>
    </xf>
    <xf numFmtId="2" fontId="2" fillId="0" borderId="48" xfId="0" applyNumberFormat="1" applyFont="1" applyBorder="1" applyAlignment="1">
      <alignment horizontal="center" vertical="center"/>
    </xf>
    <xf numFmtId="9" fontId="2" fillId="0" borderId="49" xfId="1" applyFont="1" applyBorder="1" applyAlignment="1">
      <alignment horizontal="center" vertical="center"/>
    </xf>
    <xf numFmtId="9" fontId="2" fillId="0" borderId="50" xfId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9" fontId="0" fillId="0" borderId="52" xfId="0" applyNumberFormat="1" applyBorder="1" applyAlignment="1">
      <alignment horizontal="center" vertical="center"/>
    </xf>
    <xf numFmtId="9" fontId="0" fillId="0" borderId="53" xfId="0" applyNumberFormat="1" applyBorder="1" applyAlignment="1">
      <alignment horizontal="center" vertical="center"/>
    </xf>
    <xf numFmtId="9" fontId="0" fillId="0" borderId="44" xfId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9" xfId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9" fontId="0" fillId="0" borderId="29" xfId="1" applyFont="1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3" xfId="1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3"/>
  <sheetViews>
    <sheetView tabSelected="1" workbookViewId="0">
      <selection activeCell="G16" sqref="G16"/>
    </sheetView>
  </sheetViews>
  <sheetFormatPr baseColWidth="10" defaultColWidth="11.44140625" defaultRowHeight="14.4" x14ac:dyDescent="0.3"/>
  <cols>
    <col min="1" max="1" width="5.5546875" style="38" customWidth="1"/>
    <col min="2" max="2" width="17.33203125" customWidth="1"/>
    <col min="3" max="3" width="9" customWidth="1"/>
    <col min="4" max="4" width="16" customWidth="1"/>
    <col min="5" max="5" width="17.44140625" customWidth="1"/>
    <col min="6" max="8" width="16" customWidth="1"/>
    <col min="9" max="10" width="15.6640625" customWidth="1"/>
    <col min="11" max="11" width="33.44140625" customWidth="1"/>
  </cols>
  <sheetData>
    <row r="1" spans="1:11" s="1" customFormat="1" ht="30.75" customHeight="1" x14ac:dyDescent="0.3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</row>
    <row r="2" spans="1:11" s="1" customFormat="1" x14ac:dyDescent="0.3">
      <c r="A2" s="114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</row>
    <row r="3" spans="1:11" s="1" customForma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6" customFormat="1" ht="48.7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54" t="s">
        <v>2</v>
      </c>
      <c r="K4" s="5" t="s">
        <v>10</v>
      </c>
    </row>
    <row r="5" spans="1:11" x14ac:dyDescent="0.3">
      <c r="A5" s="7">
        <v>1</v>
      </c>
      <c r="B5" s="8" t="s">
        <v>11</v>
      </c>
      <c r="C5" s="8">
        <v>8</v>
      </c>
      <c r="D5" s="8">
        <v>4</v>
      </c>
      <c r="E5" s="8">
        <v>3</v>
      </c>
      <c r="F5" s="8">
        <v>5</v>
      </c>
      <c r="G5" s="8">
        <v>4</v>
      </c>
      <c r="H5" s="8">
        <v>5</v>
      </c>
      <c r="I5" s="8">
        <v>3</v>
      </c>
      <c r="J5" s="55">
        <f>IF(B5="NIÑA",1,2)</f>
        <v>2</v>
      </c>
      <c r="K5" s="9"/>
    </row>
    <row r="6" spans="1:11" x14ac:dyDescent="0.3">
      <c r="A6" s="7">
        <v>2</v>
      </c>
      <c r="B6" s="8" t="s">
        <v>11</v>
      </c>
      <c r="C6" s="8">
        <v>8</v>
      </c>
      <c r="D6" s="8">
        <v>5</v>
      </c>
      <c r="E6" s="8">
        <v>5</v>
      </c>
      <c r="F6" s="8">
        <v>5</v>
      </c>
      <c r="G6" s="8">
        <v>5</v>
      </c>
      <c r="H6" s="8">
        <v>5</v>
      </c>
      <c r="I6" s="8">
        <v>5</v>
      </c>
      <c r="J6" s="55">
        <f t="shared" ref="J6:J52" si="0">IF(B6="NIÑA",1,2)</f>
        <v>2</v>
      </c>
      <c r="K6" s="9"/>
    </row>
    <row r="7" spans="1:11" x14ac:dyDescent="0.3">
      <c r="A7" s="7">
        <v>3</v>
      </c>
      <c r="B7" s="8" t="s">
        <v>11</v>
      </c>
      <c r="C7" s="8">
        <v>10</v>
      </c>
      <c r="D7" s="8">
        <v>5</v>
      </c>
      <c r="E7" s="8">
        <v>5</v>
      </c>
      <c r="F7" s="8">
        <v>5</v>
      </c>
      <c r="G7" s="8">
        <v>5</v>
      </c>
      <c r="H7" s="8">
        <v>4</v>
      </c>
      <c r="I7" s="8">
        <v>3</v>
      </c>
      <c r="J7" s="55">
        <f t="shared" si="0"/>
        <v>2</v>
      </c>
      <c r="K7" s="9"/>
    </row>
    <row r="8" spans="1:11" x14ac:dyDescent="0.3">
      <c r="A8" s="7">
        <v>4</v>
      </c>
      <c r="B8" s="8" t="s">
        <v>11</v>
      </c>
      <c r="C8" s="8">
        <v>10</v>
      </c>
      <c r="D8" s="8">
        <v>5</v>
      </c>
      <c r="E8" s="8">
        <v>5</v>
      </c>
      <c r="F8" s="8">
        <v>5</v>
      </c>
      <c r="G8" s="8">
        <v>5</v>
      </c>
      <c r="H8" s="8">
        <v>5</v>
      </c>
      <c r="I8" s="8">
        <v>4</v>
      </c>
      <c r="J8" s="55">
        <f t="shared" si="0"/>
        <v>2</v>
      </c>
      <c r="K8" s="9"/>
    </row>
    <row r="9" spans="1:11" x14ac:dyDescent="0.3">
      <c r="A9" s="7">
        <v>5</v>
      </c>
      <c r="B9" s="8" t="s">
        <v>11</v>
      </c>
      <c r="C9" s="8">
        <v>7</v>
      </c>
      <c r="D9" s="8">
        <v>5</v>
      </c>
      <c r="E9" s="8">
        <v>4</v>
      </c>
      <c r="F9" s="8">
        <v>5</v>
      </c>
      <c r="G9" s="8">
        <v>5</v>
      </c>
      <c r="H9" s="8">
        <v>5</v>
      </c>
      <c r="I9" s="8">
        <v>5</v>
      </c>
      <c r="J9" s="55">
        <f t="shared" si="0"/>
        <v>2</v>
      </c>
      <c r="K9" s="10"/>
    </row>
    <row r="10" spans="1:11" x14ac:dyDescent="0.3">
      <c r="A10" s="7">
        <v>6</v>
      </c>
      <c r="B10" s="8" t="s">
        <v>11</v>
      </c>
      <c r="C10" s="8">
        <v>8</v>
      </c>
      <c r="D10" s="8">
        <v>4</v>
      </c>
      <c r="E10" s="8">
        <v>3</v>
      </c>
      <c r="F10" s="8">
        <v>4</v>
      </c>
      <c r="G10" s="8">
        <v>5</v>
      </c>
      <c r="H10" s="8">
        <v>4</v>
      </c>
      <c r="I10" s="8">
        <v>2</v>
      </c>
      <c r="J10" s="55">
        <f t="shared" si="0"/>
        <v>2</v>
      </c>
      <c r="K10" s="9"/>
    </row>
    <row r="11" spans="1:11" x14ac:dyDescent="0.3">
      <c r="A11" s="7">
        <v>7</v>
      </c>
      <c r="B11" s="8" t="s">
        <v>11</v>
      </c>
      <c r="C11" s="8">
        <v>11</v>
      </c>
      <c r="D11" s="8">
        <v>5</v>
      </c>
      <c r="E11" s="8">
        <v>5</v>
      </c>
      <c r="F11" s="8">
        <v>4</v>
      </c>
      <c r="G11" s="8">
        <v>3</v>
      </c>
      <c r="H11" s="8">
        <v>5</v>
      </c>
      <c r="I11" s="8">
        <v>3</v>
      </c>
      <c r="J11" s="55">
        <f t="shared" si="0"/>
        <v>2</v>
      </c>
      <c r="K11" s="9"/>
    </row>
    <row r="12" spans="1:11" x14ac:dyDescent="0.3">
      <c r="A12" s="7">
        <v>8</v>
      </c>
      <c r="B12" s="8" t="s">
        <v>11</v>
      </c>
      <c r="C12" s="8">
        <v>9</v>
      </c>
      <c r="D12" s="8">
        <v>5</v>
      </c>
      <c r="E12" s="8">
        <v>5</v>
      </c>
      <c r="F12" s="8">
        <v>5</v>
      </c>
      <c r="G12" s="8">
        <v>5</v>
      </c>
      <c r="H12" s="8">
        <v>5</v>
      </c>
      <c r="I12" s="8">
        <v>5</v>
      </c>
      <c r="J12" s="55">
        <f t="shared" si="0"/>
        <v>2</v>
      </c>
      <c r="K12" s="9"/>
    </row>
    <row r="13" spans="1:11" x14ac:dyDescent="0.3">
      <c r="A13" s="7">
        <v>9</v>
      </c>
      <c r="B13" s="8" t="s">
        <v>11</v>
      </c>
      <c r="C13" s="8">
        <v>10</v>
      </c>
      <c r="D13" s="8">
        <v>4</v>
      </c>
      <c r="E13" s="8">
        <v>5</v>
      </c>
      <c r="F13" s="8">
        <v>5</v>
      </c>
      <c r="G13" s="8">
        <v>4</v>
      </c>
      <c r="H13" s="8">
        <v>5</v>
      </c>
      <c r="I13" s="8">
        <v>5</v>
      </c>
      <c r="J13" s="55">
        <f t="shared" si="0"/>
        <v>2</v>
      </c>
      <c r="K13" s="9"/>
    </row>
    <row r="14" spans="1:11" x14ac:dyDescent="0.3">
      <c r="A14" s="7">
        <v>10</v>
      </c>
      <c r="B14" s="8" t="s">
        <v>11</v>
      </c>
      <c r="C14" s="8">
        <v>9</v>
      </c>
      <c r="D14" s="8">
        <v>4</v>
      </c>
      <c r="E14" s="8">
        <v>3</v>
      </c>
      <c r="F14" s="8">
        <v>5</v>
      </c>
      <c r="G14" s="8">
        <v>5</v>
      </c>
      <c r="H14" s="8">
        <v>5</v>
      </c>
      <c r="I14" s="8">
        <v>5</v>
      </c>
      <c r="J14" s="55">
        <f t="shared" si="0"/>
        <v>2</v>
      </c>
      <c r="K14" s="9"/>
    </row>
    <row r="15" spans="1:11" x14ac:dyDescent="0.3">
      <c r="A15" s="7">
        <v>11</v>
      </c>
      <c r="B15" s="8" t="s">
        <v>11</v>
      </c>
      <c r="C15" s="8">
        <v>6</v>
      </c>
      <c r="D15" s="8">
        <v>5</v>
      </c>
      <c r="E15" s="8">
        <v>4</v>
      </c>
      <c r="F15" s="8">
        <v>5</v>
      </c>
      <c r="G15" s="8">
        <v>5</v>
      </c>
      <c r="H15" s="8">
        <v>5</v>
      </c>
      <c r="I15" s="8">
        <v>3</v>
      </c>
      <c r="J15" s="55">
        <f t="shared" si="0"/>
        <v>2</v>
      </c>
      <c r="K15" s="9"/>
    </row>
    <row r="16" spans="1:11" x14ac:dyDescent="0.3">
      <c r="A16" s="7">
        <v>12</v>
      </c>
      <c r="B16" s="8" t="s">
        <v>11</v>
      </c>
      <c r="C16" s="8">
        <v>10</v>
      </c>
      <c r="D16" s="8">
        <v>3</v>
      </c>
      <c r="E16" s="8">
        <v>5</v>
      </c>
      <c r="F16" s="8">
        <v>5</v>
      </c>
      <c r="G16" s="8">
        <v>5</v>
      </c>
      <c r="H16" s="8">
        <v>4</v>
      </c>
      <c r="I16" s="8">
        <v>4</v>
      </c>
      <c r="J16" s="55">
        <f t="shared" si="0"/>
        <v>2</v>
      </c>
      <c r="K16" s="9"/>
    </row>
    <row r="17" spans="1:11" x14ac:dyDescent="0.3">
      <c r="A17" s="7">
        <v>13</v>
      </c>
      <c r="B17" s="8" t="s">
        <v>12</v>
      </c>
      <c r="C17" s="8">
        <v>12</v>
      </c>
      <c r="D17" s="8">
        <v>4</v>
      </c>
      <c r="E17" s="8">
        <v>3</v>
      </c>
      <c r="F17" s="8">
        <v>5</v>
      </c>
      <c r="G17" s="8">
        <v>4</v>
      </c>
      <c r="H17" s="8">
        <v>4</v>
      </c>
      <c r="I17" s="8">
        <v>5</v>
      </c>
      <c r="J17" s="55">
        <f t="shared" si="0"/>
        <v>1</v>
      </c>
      <c r="K17" s="9"/>
    </row>
    <row r="18" spans="1:11" x14ac:dyDescent="0.3">
      <c r="A18" s="7">
        <v>14</v>
      </c>
      <c r="B18" s="8" t="s">
        <v>11</v>
      </c>
      <c r="C18" s="8">
        <v>13</v>
      </c>
      <c r="D18" s="8">
        <v>5</v>
      </c>
      <c r="E18" s="8">
        <v>4</v>
      </c>
      <c r="F18" s="8">
        <v>4</v>
      </c>
      <c r="G18" s="8">
        <v>3</v>
      </c>
      <c r="H18" s="8">
        <v>3</v>
      </c>
      <c r="I18" s="8">
        <v>4</v>
      </c>
      <c r="J18" s="55">
        <f t="shared" si="0"/>
        <v>2</v>
      </c>
      <c r="K18" s="9"/>
    </row>
    <row r="19" spans="1:11" x14ac:dyDescent="0.3">
      <c r="A19" s="7">
        <v>15</v>
      </c>
      <c r="B19" s="8" t="s">
        <v>11</v>
      </c>
      <c r="C19" s="8">
        <v>12</v>
      </c>
      <c r="D19" s="8">
        <v>5</v>
      </c>
      <c r="E19" s="8">
        <v>3</v>
      </c>
      <c r="F19" s="8">
        <v>5</v>
      </c>
      <c r="G19" s="8">
        <v>5</v>
      </c>
      <c r="H19" s="8">
        <v>5</v>
      </c>
      <c r="I19" s="8">
        <v>3</v>
      </c>
      <c r="J19" s="55">
        <f t="shared" si="0"/>
        <v>2</v>
      </c>
      <c r="K19" s="9"/>
    </row>
    <row r="20" spans="1:11" x14ac:dyDescent="0.3">
      <c r="A20" s="7">
        <v>16</v>
      </c>
      <c r="B20" s="8" t="s">
        <v>11</v>
      </c>
      <c r="C20" s="8">
        <v>13</v>
      </c>
      <c r="D20" s="8">
        <v>3</v>
      </c>
      <c r="E20" s="8">
        <v>4</v>
      </c>
      <c r="F20" s="8">
        <v>4</v>
      </c>
      <c r="G20" s="8">
        <v>3</v>
      </c>
      <c r="H20" s="8">
        <v>4</v>
      </c>
      <c r="I20" s="8">
        <v>4</v>
      </c>
      <c r="J20" s="55">
        <f t="shared" si="0"/>
        <v>2</v>
      </c>
      <c r="K20" s="9"/>
    </row>
    <row r="21" spans="1:11" x14ac:dyDescent="0.3">
      <c r="A21" s="7">
        <v>17</v>
      </c>
      <c r="B21" s="8" t="s">
        <v>11</v>
      </c>
      <c r="C21" s="8">
        <v>13</v>
      </c>
      <c r="D21" s="8">
        <v>4</v>
      </c>
      <c r="E21" s="8">
        <v>5</v>
      </c>
      <c r="F21" s="8">
        <v>4</v>
      </c>
      <c r="G21" s="8">
        <v>5</v>
      </c>
      <c r="H21" s="8">
        <v>5</v>
      </c>
      <c r="I21" s="8">
        <v>5</v>
      </c>
      <c r="J21" s="55">
        <f t="shared" si="0"/>
        <v>2</v>
      </c>
      <c r="K21" s="9"/>
    </row>
    <row r="22" spans="1:11" x14ac:dyDescent="0.3">
      <c r="A22" s="7">
        <v>18</v>
      </c>
      <c r="B22" s="8" t="s">
        <v>11</v>
      </c>
      <c r="C22" s="8">
        <v>13</v>
      </c>
      <c r="D22" s="8">
        <v>2</v>
      </c>
      <c r="E22" s="8">
        <v>4</v>
      </c>
      <c r="F22" s="8">
        <v>5</v>
      </c>
      <c r="G22" s="8">
        <v>2</v>
      </c>
      <c r="H22" s="8">
        <v>5</v>
      </c>
      <c r="I22" s="8">
        <v>5</v>
      </c>
      <c r="J22" s="55">
        <f t="shared" si="0"/>
        <v>2</v>
      </c>
      <c r="K22" s="9"/>
    </row>
    <row r="23" spans="1:11" x14ac:dyDescent="0.3">
      <c r="A23" s="7">
        <v>19</v>
      </c>
      <c r="B23" s="8" t="s">
        <v>11</v>
      </c>
      <c r="C23" s="8">
        <v>13</v>
      </c>
      <c r="D23" s="8">
        <v>5</v>
      </c>
      <c r="E23" s="8">
        <v>4</v>
      </c>
      <c r="F23" s="8">
        <v>5</v>
      </c>
      <c r="G23" s="8">
        <v>4</v>
      </c>
      <c r="H23" s="8">
        <v>5</v>
      </c>
      <c r="I23" s="8">
        <v>5</v>
      </c>
      <c r="J23" s="55">
        <f t="shared" si="0"/>
        <v>2</v>
      </c>
      <c r="K23" s="9"/>
    </row>
    <row r="24" spans="1:11" x14ac:dyDescent="0.3">
      <c r="A24" s="7">
        <v>20</v>
      </c>
      <c r="B24" s="8" t="s">
        <v>11</v>
      </c>
      <c r="C24" s="8">
        <v>12</v>
      </c>
      <c r="D24" s="8">
        <v>4</v>
      </c>
      <c r="E24" s="8">
        <v>3</v>
      </c>
      <c r="F24" s="8">
        <v>5</v>
      </c>
      <c r="G24" s="8">
        <v>5</v>
      </c>
      <c r="H24" s="8">
        <v>5</v>
      </c>
      <c r="I24" s="8">
        <v>5</v>
      </c>
      <c r="J24" s="55">
        <f t="shared" si="0"/>
        <v>2</v>
      </c>
      <c r="K24" s="9"/>
    </row>
    <row r="25" spans="1:11" x14ac:dyDescent="0.3">
      <c r="A25" s="7">
        <v>21</v>
      </c>
      <c r="B25" s="8" t="s">
        <v>12</v>
      </c>
      <c r="C25" s="8">
        <v>6</v>
      </c>
      <c r="D25" s="53">
        <v>5</v>
      </c>
      <c r="E25" s="8">
        <v>3</v>
      </c>
      <c r="F25" s="8">
        <v>5</v>
      </c>
      <c r="G25" s="8">
        <v>5</v>
      </c>
      <c r="H25" s="8">
        <v>5</v>
      </c>
      <c r="I25" s="8">
        <v>5</v>
      </c>
      <c r="J25" s="55">
        <f t="shared" si="0"/>
        <v>1</v>
      </c>
      <c r="K25" s="9"/>
    </row>
    <row r="26" spans="1:11" x14ac:dyDescent="0.3">
      <c r="A26" s="7">
        <v>22</v>
      </c>
      <c r="B26" s="8" t="s">
        <v>12</v>
      </c>
      <c r="C26" s="8">
        <v>9</v>
      </c>
      <c r="D26" s="8">
        <v>2</v>
      </c>
      <c r="E26" s="8">
        <v>1</v>
      </c>
      <c r="F26" s="8">
        <v>3</v>
      </c>
      <c r="G26" s="8">
        <v>4</v>
      </c>
      <c r="H26" s="8">
        <v>5</v>
      </c>
      <c r="I26" s="8">
        <v>3</v>
      </c>
      <c r="J26" s="55">
        <f t="shared" si="0"/>
        <v>1</v>
      </c>
      <c r="K26" s="9"/>
    </row>
    <row r="27" spans="1:11" x14ac:dyDescent="0.3">
      <c r="A27" s="7">
        <v>23</v>
      </c>
      <c r="B27" s="8" t="s">
        <v>12</v>
      </c>
      <c r="C27" s="8">
        <v>11</v>
      </c>
      <c r="D27" s="8">
        <v>3</v>
      </c>
      <c r="E27" s="8">
        <v>2</v>
      </c>
      <c r="F27" s="8">
        <v>3</v>
      </c>
      <c r="G27" s="8">
        <v>3</v>
      </c>
      <c r="H27" s="8">
        <v>1</v>
      </c>
      <c r="I27" s="8">
        <v>3</v>
      </c>
      <c r="J27" s="55">
        <f t="shared" si="0"/>
        <v>1</v>
      </c>
      <c r="K27" s="9"/>
    </row>
    <row r="28" spans="1:11" x14ac:dyDescent="0.3">
      <c r="A28" s="7">
        <v>24</v>
      </c>
      <c r="B28" s="8" t="s">
        <v>11</v>
      </c>
      <c r="C28" s="8">
        <v>13</v>
      </c>
      <c r="D28" s="8">
        <v>5</v>
      </c>
      <c r="E28" s="8">
        <v>5</v>
      </c>
      <c r="F28" s="8">
        <v>5</v>
      </c>
      <c r="G28" s="8">
        <v>4</v>
      </c>
      <c r="H28" s="8">
        <v>5</v>
      </c>
      <c r="I28" s="8">
        <v>5</v>
      </c>
      <c r="J28" s="55">
        <f t="shared" si="0"/>
        <v>2</v>
      </c>
      <c r="K28" s="9"/>
    </row>
    <row r="29" spans="1:11" x14ac:dyDescent="0.3">
      <c r="A29" s="7">
        <v>25</v>
      </c>
      <c r="B29" s="8" t="s">
        <v>11</v>
      </c>
      <c r="C29" s="8">
        <v>14</v>
      </c>
      <c r="D29" s="8">
        <v>5</v>
      </c>
      <c r="E29" s="8">
        <v>5</v>
      </c>
      <c r="F29" s="8">
        <v>5</v>
      </c>
      <c r="G29" s="8">
        <v>5</v>
      </c>
      <c r="H29" s="8">
        <v>4</v>
      </c>
      <c r="I29" s="8">
        <v>5</v>
      </c>
      <c r="J29" s="55">
        <f t="shared" si="0"/>
        <v>2</v>
      </c>
      <c r="K29" s="9"/>
    </row>
    <row r="30" spans="1:11" x14ac:dyDescent="0.3">
      <c r="A30" s="7">
        <v>26</v>
      </c>
      <c r="B30" s="8" t="s">
        <v>11</v>
      </c>
      <c r="C30" s="8">
        <v>14</v>
      </c>
      <c r="D30" s="8">
        <v>3</v>
      </c>
      <c r="E30" s="8">
        <v>4</v>
      </c>
      <c r="F30" s="8">
        <v>4</v>
      </c>
      <c r="G30" s="8">
        <v>4</v>
      </c>
      <c r="H30" s="8">
        <v>3</v>
      </c>
      <c r="I30" s="8">
        <v>4</v>
      </c>
      <c r="J30" s="55">
        <f t="shared" si="0"/>
        <v>2</v>
      </c>
      <c r="K30" s="9"/>
    </row>
    <row r="31" spans="1:11" x14ac:dyDescent="0.3">
      <c r="A31" s="7">
        <v>27</v>
      </c>
      <c r="B31" s="8" t="s">
        <v>11</v>
      </c>
      <c r="C31" s="8">
        <v>14</v>
      </c>
      <c r="D31" s="8">
        <v>3</v>
      </c>
      <c r="E31" s="8">
        <v>3</v>
      </c>
      <c r="F31" s="8">
        <v>4</v>
      </c>
      <c r="G31" s="8">
        <v>4</v>
      </c>
      <c r="H31" s="8">
        <v>5</v>
      </c>
      <c r="I31" s="8">
        <v>3</v>
      </c>
      <c r="J31" s="55">
        <f t="shared" si="0"/>
        <v>2</v>
      </c>
      <c r="K31" s="9"/>
    </row>
    <row r="32" spans="1:11" x14ac:dyDescent="0.3">
      <c r="A32" s="7">
        <v>28</v>
      </c>
      <c r="B32" s="8" t="s">
        <v>11</v>
      </c>
      <c r="C32" s="8">
        <v>14</v>
      </c>
      <c r="D32" s="8">
        <v>5</v>
      </c>
      <c r="E32" s="8">
        <v>3</v>
      </c>
      <c r="F32" s="8">
        <v>5</v>
      </c>
      <c r="G32" s="8">
        <v>3</v>
      </c>
      <c r="H32" s="8">
        <v>5</v>
      </c>
      <c r="I32" s="8">
        <v>5</v>
      </c>
      <c r="J32" s="55">
        <f t="shared" si="0"/>
        <v>2</v>
      </c>
      <c r="K32" s="9"/>
    </row>
    <row r="33" spans="1:11" x14ac:dyDescent="0.3">
      <c r="A33" s="7">
        <v>29</v>
      </c>
      <c r="B33" s="8" t="s">
        <v>11</v>
      </c>
      <c r="C33" s="8">
        <v>14</v>
      </c>
      <c r="D33" s="8">
        <v>4</v>
      </c>
      <c r="E33" s="8">
        <v>4</v>
      </c>
      <c r="F33" s="8">
        <v>4</v>
      </c>
      <c r="G33" s="8">
        <v>5</v>
      </c>
      <c r="H33" s="8">
        <v>4</v>
      </c>
      <c r="I33" s="8">
        <v>5</v>
      </c>
      <c r="J33" s="55">
        <f t="shared" si="0"/>
        <v>2</v>
      </c>
      <c r="K33" s="9"/>
    </row>
    <row r="34" spans="1:11" x14ac:dyDescent="0.3">
      <c r="A34" s="7">
        <v>30</v>
      </c>
      <c r="B34" s="8" t="s">
        <v>11</v>
      </c>
      <c r="C34" s="8">
        <v>13</v>
      </c>
      <c r="D34" s="8">
        <v>5</v>
      </c>
      <c r="E34" s="8">
        <v>5</v>
      </c>
      <c r="F34" s="8">
        <v>5</v>
      </c>
      <c r="G34" s="8">
        <v>4</v>
      </c>
      <c r="H34" s="8">
        <v>5</v>
      </c>
      <c r="I34" s="8">
        <v>5</v>
      </c>
      <c r="J34" s="55">
        <f t="shared" si="0"/>
        <v>2</v>
      </c>
      <c r="K34" s="9"/>
    </row>
    <row r="35" spans="1:11" x14ac:dyDescent="0.3">
      <c r="A35" s="7">
        <v>31</v>
      </c>
      <c r="B35" s="8" t="s">
        <v>12</v>
      </c>
      <c r="C35" s="53">
        <v>8</v>
      </c>
      <c r="D35" s="8">
        <v>5</v>
      </c>
      <c r="E35" s="8">
        <v>4</v>
      </c>
      <c r="F35" s="8">
        <v>5</v>
      </c>
      <c r="G35" s="8">
        <v>4</v>
      </c>
      <c r="H35" s="8">
        <v>5</v>
      </c>
      <c r="I35" s="8">
        <v>4</v>
      </c>
      <c r="J35" s="55">
        <f t="shared" si="0"/>
        <v>1</v>
      </c>
      <c r="K35" s="9"/>
    </row>
    <row r="36" spans="1:11" x14ac:dyDescent="0.3">
      <c r="A36" s="7">
        <v>32</v>
      </c>
      <c r="B36" s="8" t="s">
        <v>12</v>
      </c>
      <c r="C36" s="8">
        <v>10</v>
      </c>
      <c r="D36" s="8">
        <v>4</v>
      </c>
      <c r="E36" s="8">
        <v>4</v>
      </c>
      <c r="F36" s="8">
        <v>4</v>
      </c>
      <c r="G36" s="8">
        <v>3</v>
      </c>
      <c r="H36" s="8">
        <v>4</v>
      </c>
      <c r="I36" s="8">
        <v>4</v>
      </c>
      <c r="J36" s="55">
        <f t="shared" si="0"/>
        <v>1</v>
      </c>
      <c r="K36" s="9"/>
    </row>
    <row r="37" spans="1:11" x14ac:dyDescent="0.3">
      <c r="A37" s="7">
        <v>33</v>
      </c>
      <c r="B37" s="8" t="s">
        <v>12</v>
      </c>
      <c r="C37" s="8">
        <v>8</v>
      </c>
      <c r="D37" s="8">
        <v>5</v>
      </c>
      <c r="E37" s="8">
        <v>5</v>
      </c>
      <c r="F37" s="8">
        <v>5</v>
      </c>
      <c r="G37" s="8">
        <v>5</v>
      </c>
      <c r="H37" s="8">
        <v>5</v>
      </c>
      <c r="I37" s="8">
        <v>3</v>
      </c>
      <c r="J37" s="55">
        <f t="shared" si="0"/>
        <v>1</v>
      </c>
      <c r="K37" s="9"/>
    </row>
    <row r="38" spans="1:11" x14ac:dyDescent="0.3">
      <c r="A38" s="7">
        <v>34</v>
      </c>
      <c r="B38" s="8" t="s">
        <v>12</v>
      </c>
      <c r="C38" s="8">
        <v>7</v>
      </c>
      <c r="D38" s="8">
        <v>4</v>
      </c>
      <c r="E38" s="8">
        <v>5</v>
      </c>
      <c r="F38" s="8">
        <v>5</v>
      </c>
      <c r="G38" s="8">
        <v>5</v>
      </c>
      <c r="H38" s="8">
        <v>5</v>
      </c>
      <c r="I38" s="8">
        <v>4</v>
      </c>
      <c r="J38" s="55">
        <f t="shared" si="0"/>
        <v>1</v>
      </c>
      <c r="K38" s="9"/>
    </row>
    <row r="39" spans="1:11" x14ac:dyDescent="0.3">
      <c r="A39" s="7">
        <v>35</v>
      </c>
      <c r="B39" s="8" t="s">
        <v>12</v>
      </c>
      <c r="C39" s="8">
        <v>10</v>
      </c>
      <c r="D39" s="8">
        <v>2</v>
      </c>
      <c r="E39" s="8">
        <v>2</v>
      </c>
      <c r="F39" s="8">
        <v>3</v>
      </c>
      <c r="G39" s="8">
        <v>3</v>
      </c>
      <c r="H39" s="8">
        <v>2</v>
      </c>
      <c r="I39" s="8">
        <v>5</v>
      </c>
      <c r="J39" s="55">
        <f t="shared" si="0"/>
        <v>1</v>
      </c>
      <c r="K39" s="9"/>
    </row>
    <row r="40" spans="1:11" x14ac:dyDescent="0.3">
      <c r="A40" s="7">
        <v>36</v>
      </c>
      <c r="B40" s="8" t="s">
        <v>12</v>
      </c>
      <c r="C40" s="8">
        <v>10</v>
      </c>
      <c r="D40" s="8">
        <v>3</v>
      </c>
      <c r="E40" s="8">
        <v>3</v>
      </c>
      <c r="F40" s="8">
        <v>5</v>
      </c>
      <c r="G40" s="8">
        <v>5</v>
      </c>
      <c r="H40" s="8">
        <v>5</v>
      </c>
      <c r="I40" s="8">
        <v>3</v>
      </c>
      <c r="J40" s="55">
        <f t="shared" si="0"/>
        <v>1</v>
      </c>
      <c r="K40" s="9"/>
    </row>
    <row r="41" spans="1:11" x14ac:dyDescent="0.3">
      <c r="A41" s="7">
        <v>37</v>
      </c>
      <c r="B41" s="8" t="s">
        <v>12</v>
      </c>
      <c r="C41" s="8">
        <v>11</v>
      </c>
      <c r="D41" s="8">
        <v>4</v>
      </c>
      <c r="E41" s="8">
        <v>3</v>
      </c>
      <c r="F41" s="8">
        <v>5</v>
      </c>
      <c r="G41" s="8">
        <v>2</v>
      </c>
      <c r="H41" s="8">
        <v>4</v>
      </c>
      <c r="I41" s="8">
        <v>3</v>
      </c>
      <c r="J41" s="55">
        <f t="shared" si="0"/>
        <v>1</v>
      </c>
      <c r="K41" s="9"/>
    </row>
    <row r="42" spans="1:11" x14ac:dyDescent="0.3">
      <c r="A42" s="7">
        <v>38</v>
      </c>
      <c r="B42" s="11" t="s">
        <v>12</v>
      </c>
      <c r="C42" s="11">
        <v>11</v>
      </c>
      <c r="D42" s="11">
        <v>4</v>
      </c>
      <c r="E42" s="11">
        <v>3</v>
      </c>
      <c r="F42" s="11">
        <v>4</v>
      </c>
      <c r="G42" s="11">
        <v>3</v>
      </c>
      <c r="H42" s="11">
        <v>3</v>
      </c>
      <c r="I42" s="11">
        <v>4</v>
      </c>
      <c r="J42" s="55">
        <f t="shared" si="0"/>
        <v>1</v>
      </c>
      <c r="K42" s="12"/>
    </row>
    <row r="43" spans="1:11" x14ac:dyDescent="0.3">
      <c r="A43" s="7">
        <v>39</v>
      </c>
      <c r="B43" s="11" t="s">
        <v>12</v>
      </c>
      <c r="C43" s="11">
        <v>13</v>
      </c>
      <c r="D43" s="11">
        <v>4</v>
      </c>
      <c r="E43" s="11">
        <v>2</v>
      </c>
      <c r="F43" s="11">
        <v>5</v>
      </c>
      <c r="G43" s="11">
        <v>3</v>
      </c>
      <c r="H43" s="11">
        <v>5</v>
      </c>
      <c r="I43" s="11">
        <v>5</v>
      </c>
      <c r="J43" s="55">
        <f t="shared" si="0"/>
        <v>1</v>
      </c>
      <c r="K43" s="12"/>
    </row>
    <row r="44" spans="1:11" x14ac:dyDescent="0.3">
      <c r="A44" s="7">
        <v>40</v>
      </c>
      <c r="B44" s="11" t="s">
        <v>12</v>
      </c>
      <c r="C44" s="11">
        <v>14</v>
      </c>
      <c r="D44" s="11">
        <v>3</v>
      </c>
      <c r="E44" s="11">
        <v>5</v>
      </c>
      <c r="F44" s="11">
        <v>5</v>
      </c>
      <c r="G44" s="11">
        <v>5</v>
      </c>
      <c r="H44" s="11">
        <v>5</v>
      </c>
      <c r="I44" s="11">
        <v>4</v>
      </c>
      <c r="J44" s="55">
        <f t="shared" si="0"/>
        <v>1</v>
      </c>
      <c r="K44" s="12"/>
    </row>
    <row r="45" spans="1:11" x14ac:dyDescent="0.3">
      <c r="A45" s="7">
        <v>41</v>
      </c>
      <c r="B45" s="11" t="s">
        <v>12</v>
      </c>
      <c r="C45" s="11">
        <v>13</v>
      </c>
      <c r="D45" s="11">
        <v>2</v>
      </c>
      <c r="E45" s="11">
        <v>2</v>
      </c>
      <c r="F45" s="11">
        <v>4</v>
      </c>
      <c r="G45" s="11">
        <v>2</v>
      </c>
      <c r="H45" s="11">
        <v>2</v>
      </c>
      <c r="I45" s="11">
        <v>4</v>
      </c>
      <c r="J45" s="55">
        <f t="shared" si="0"/>
        <v>1</v>
      </c>
      <c r="K45" s="12"/>
    </row>
    <row r="46" spans="1:11" x14ac:dyDescent="0.3">
      <c r="A46" s="7">
        <v>42</v>
      </c>
      <c r="B46" s="11" t="s">
        <v>12</v>
      </c>
      <c r="C46" s="11">
        <v>14</v>
      </c>
      <c r="D46" s="11">
        <v>5</v>
      </c>
      <c r="E46" s="11">
        <v>5</v>
      </c>
      <c r="F46" s="11">
        <v>5</v>
      </c>
      <c r="G46" s="11">
        <v>5</v>
      </c>
      <c r="H46" s="11">
        <v>5</v>
      </c>
      <c r="I46" s="11">
        <v>5</v>
      </c>
      <c r="J46" s="55">
        <f t="shared" si="0"/>
        <v>1</v>
      </c>
      <c r="K46" s="12"/>
    </row>
    <row r="47" spans="1:11" x14ac:dyDescent="0.3">
      <c r="A47" s="7">
        <v>43</v>
      </c>
      <c r="B47" s="11" t="s">
        <v>12</v>
      </c>
      <c r="C47" s="11">
        <v>14</v>
      </c>
      <c r="D47" s="11">
        <v>4</v>
      </c>
      <c r="E47" s="11">
        <v>4</v>
      </c>
      <c r="F47" s="11">
        <v>4</v>
      </c>
      <c r="G47" s="11">
        <v>3</v>
      </c>
      <c r="H47" s="11">
        <v>4</v>
      </c>
      <c r="I47" s="11">
        <v>5</v>
      </c>
      <c r="J47" s="55">
        <f t="shared" si="0"/>
        <v>1</v>
      </c>
      <c r="K47" s="12"/>
    </row>
    <row r="48" spans="1:11" x14ac:dyDescent="0.3">
      <c r="A48" s="7">
        <v>44</v>
      </c>
      <c r="B48" s="11" t="s">
        <v>12</v>
      </c>
      <c r="C48" s="11">
        <v>11</v>
      </c>
      <c r="D48" s="11">
        <v>4</v>
      </c>
      <c r="E48" s="11">
        <v>4</v>
      </c>
      <c r="F48" s="11">
        <v>5</v>
      </c>
      <c r="G48" s="11">
        <v>3</v>
      </c>
      <c r="H48" s="11">
        <v>1</v>
      </c>
      <c r="I48" s="11">
        <v>3</v>
      </c>
      <c r="J48" s="55">
        <f t="shared" si="0"/>
        <v>1</v>
      </c>
      <c r="K48" s="12"/>
    </row>
    <row r="49" spans="1:12" x14ac:dyDescent="0.3">
      <c r="A49" s="7">
        <v>45</v>
      </c>
      <c r="B49" s="11" t="s">
        <v>12</v>
      </c>
      <c r="C49" s="11">
        <v>14</v>
      </c>
      <c r="D49" s="11">
        <v>4</v>
      </c>
      <c r="E49" s="11">
        <v>4</v>
      </c>
      <c r="F49" s="11">
        <v>5</v>
      </c>
      <c r="G49" s="11">
        <v>3</v>
      </c>
      <c r="H49" s="11">
        <v>4</v>
      </c>
      <c r="I49" s="11">
        <v>4</v>
      </c>
      <c r="J49" s="55">
        <f t="shared" si="0"/>
        <v>1</v>
      </c>
      <c r="K49" s="12"/>
    </row>
    <row r="50" spans="1:12" x14ac:dyDescent="0.3">
      <c r="A50" s="7">
        <v>46</v>
      </c>
      <c r="B50" s="11" t="s">
        <v>12</v>
      </c>
      <c r="C50" s="11">
        <v>14</v>
      </c>
      <c r="D50" s="11">
        <v>4</v>
      </c>
      <c r="E50" s="11">
        <v>4</v>
      </c>
      <c r="F50" s="11">
        <v>4</v>
      </c>
      <c r="G50" s="11">
        <v>3</v>
      </c>
      <c r="H50" s="11">
        <v>3</v>
      </c>
      <c r="I50" s="11">
        <v>4</v>
      </c>
      <c r="J50" s="55">
        <f t="shared" si="0"/>
        <v>1</v>
      </c>
      <c r="K50" s="12"/>
    </row>
    <row r="51" spans="1:12" x14ac:dyDescent="0.3">
      <c r="A51" s="7">
        <v>47</v>
      </c>
      <c r="B51" s="11" t="s">
        <v>12</v>
      </c>
      <c r="C51" s="11">
        <v>13</v>
      </c>
      <c r="D51" s="11">
        <v>5</v>
      </c>
      <c r="E51" s="11">
        <v>5</v>
      </c>
      <c r="F51" s="11">
        <v>5</v>
      </c>
      <c r="G51" s="11">
        <v>5</v>
      </c>
      <c r="H51" s="11">
        <v>4</v>
      </c>
      <c r="I51" s="11">
        <v>5</v>
      </c>
      <c r="J51" s="55">
        <f t="shared" si="0"/>
        <v>1</v>
      </c>
      <c r="K51" s="12"/>
    </row>
    <row r="52" spans="1:12" x14ac:dyDescent="0.3">
      <c r="A52" s="7">
        <v>48</v>
      </c>
      <c r="B52" s="11" t="s">
        <v>12</v>
      </c>
      <c r="C52" s="11">
        <v>12</v>
      </c>
      <c r="D52" s="11">
        <v>5</v>
      </c>
      <c r="E52" s="11">
        <v>3</v>
      </c>
      <c r="F52" s="11">
        <v>5</v>
      </c>
      <c r="G52" s="11">
        <v>2</v>
      </c>
      <c r="H52" s="11">
        <v>5</v>
      </c>
      <c r="I52" s="11">
        <v>4</v>
      </c>
      <c r="J52" s="55">
        <f t="shared" si="0"/>
        <v>1</v>
      </c>
      <c r="K52" s="12"/>
    </row>
    <row r="53" spans="1:12" s="17" customFormat="1" x14ac:dyDescent="0.3">
      <c r="A53" s="13"/>
      <c r="B53" s="14" t="s">
        <v>13</v>
      </c>
      <c r="C53" s="15"/>
      <c r="D53" s="81">
        <f t="shared" ref="D53:I53" si="1">AVERAGE(D5:D52)</f>
        <v>4.104166666666667</v>
      </c>
      <c r="E53" s="82">
        <f t="shared" si="1"/>
        <v>3.8333333333333335</v>
      </c>
      <c r="F53" s="82">
        <f t="shared" si="1"/>
        <v>4.604166666666667</v>
      </c>
      <c r="G53" s="82">
        <f t="shared" si="1"/>
        <v>4</v>
      </c>
      <c r="H53" s="82">
        <f t="shared" si="1"/>
        <v>4.291666666666667</v>
      </c>
      <c r="I53" s="83">
        <f t="shared" si="1"/>
        <v>4.145833333333333</v>
      </c>
      <c r="J53" s="56"/>
      <c r="K53" s="16"/>
      <c r="L53" s="47"/>
    </row>
    <row r="54" spans="1:12" s="17" customFormat="1" x14ac:dyDescent="0.3">
      <c r="A54" s="18"/>
      <c r="B54" s="19" t="s">
        <v>14</v>
      </c>
      <c r="C54" s="20"/>
      <c r="D54" s="84">
        <f t="shared" ref="D54:I54" si="2">COUNTIF(D5:D52,"&gt;=4")/COUNT(D5:D52)</f>
        <v>0.77083333333333337</v>
      </c>
      <c r="E54" s="21">
        <f t="shared" si="2"/>
        <v>0.625</v>
      </c>
      <c r="F54" s="21">
        <f t="shared" si="2"/>
        <v>0.9375</v>
      </c>
      <c r="G54" s="21">
        <f t="shared" si="2"/>
        <v>0.64583333333333337</v>
      </c>
      <c r="H54" s="21">
        <f t="shared" si="2"/>
        <v>0.83333333333333337</v>
      </c>
      <c r="I54" s="85">
        <f t="shared" si="2"/>
        <v>0.72916666666666663</v>
      </c>
      <c r="J54" s="57"/>
      <c r="K54" s="22"/>
      <c r="L54" s="47"/>
    </row>
    <row r="55" spans="1:12" x14ac:dyDescent="0.3">
      <c r="A55" s="23"/>
      <c r="B55" s="24" t="s">
        <v>15</v>
      </c>
      <c r="C55" s="25"/>
      <c r="D55" s="86">
        <f t="shared" ref="D55:I55" si="3">COUNTIF(D5:D52,"=5")</f>
        <v>20</v>
      </c>
      <c r="E55" s="48">
        <f t="shared" si="3"/>
        <v>16</v>
      </c>
      <c r="F55" s="48">
        <f t="shared" si="3"/>
        <v>32</v>
      </c>
      <c r="G55" s="48">
        <f t="shared" si="3"/>
        <v>21</v>
      </c>
      <c r="H55" s="48">
        <f t="shared" si="3"/>
        <v>28</v>
      </c>
      <c r="I55" s="87">
        <f t="shared" si="3"/>
        <v>21</v>
      </c>
      <c r="J55" s="2"/>
      <c r="K55" s="26"/>
    </row>
    <row r="56" spans="1:12" x14ac:dyDescent="0.3">
      <c r="A56" s="23"/>
      <c r="B56" s="27" t="s">
        <v>16</v>
      </c>
      <c r="C56" s="28"/>
      <c r="D56" s="88">
        <f t="shared" ref="D56:I56" si="4">COUNTIF(D5:D52,"=4")</f>
        <v>17</v>
      </c>
      <c r="E56" s="29">
        <f t="shared" si="4"/>
        <v>14</v>
      </c>
      <c r="F56" s="29">
        <f t="shared" si="4"/>
        <v>13</v>
      </c>
      <c r="G56" s="29">
        <f t="shared" si="4"/>
        <v>10</v>
      </c>
      <c r="H56" s="29">
        <f t="shared" si="4"/>
        <v>12</v>
      </c>
      <c r="I56" s="89">
        <f t="shared" si="4"/>
        <v>14</v>
      </c>
      <c r="J56" s="2"/>
      <c r="K56" s="26"/>
    </row>
    <row r="57" spans="1:12" x14ac:dyDescent="0.3">
      <c r="A57" s="23"/>
      <c r="B57" s="30" t="s">
        <v>17</v>
      </c>
      <c r="C57" s="31"/>
      <c r="D57" s="88">
        <f t="shared" ref="D57:I57" si="5">COUNTIF(D5:D52,"=3")</f>
        <v>7</v>
      </c>
      <c r="E57" s="29">
        <f t="shared" si="5"/>
        <v>13</v>
      </c>
      <c r="F57" s="29">
        <f t="shared" si="5"/>
        <v>3</v>
      </c>
      <c r="G57" s="29">
        <f t="shared" si="5"/>
        <v>13</v>
      </c>
      <c r="H57" s="29">
        <f t="shared" si="5"/>
        <v>4</v>
      </c>
      <c r="I57" s="89">
        <f t="shared" si="5"/>
        <v>12</v>
      </c>
      <c r="J57" s="2"/>
      <c r="K57" s="26"/>
    </row>
    <row r="58" spans="1:12" x14ac:dyDescent="0.3">
      <c r="A58" s="23"/>
      <c r="B58" s="32" t="s">
        <v>18</v>
      </c>
      <c r="C58" s="33"/>
      <c r="D58" s="88">
        <f t="shared" ref="D58:I58" si="6">COUNTIF(D5:D52,"=2")</f>
        <v>4</v>
      </c>
      <c r="E58" s="29">
        <f t="shared" si="6"/>
        <v>4</v>
      </c>
      <c r="F58" s="29">
        <f t="shared" si="6"/>
        <v>0</v>
      </c>
      <c r="G58" s="29">
        <f t="shared" si="6"/>
        <v>4</v>
      </c>
      <c r="H58" s="29">
        <f t="shared" si="6"/>
        <v>2</v>
      </c>
      <c r="I58" s="89">
        <f t="shared" si="6"/>
        <v>1</v>
      </c>
      <c r="J58" s="2"/>
      <c r="K58" s="26"/>
    </row>
    <row r="59" spans="1:12" x14ac:dyDescent="0.3">
      <c r="A59" s="34"/>
      <c r="B59" s="35" t="s">
        <v>19</v>
      </c>
      <c r="C59" s="36"/>
      <c r="D59" s="90">
        <f t="shared" ref="D59:I59" si="7">COUNTIF(D5:D52,"=1")</f>
        <v>0</v>
      </c>
      <c r="E59" s="91">
        <f t="shared" si="7"/>
        <v>1</v>
      </c>
      <c r="F59" s="91">
        <f t="shared" si="7"/>
        <v>0</v>
      </c>
      <c r="G59" s="91">
        <f t="shared" si="7"/>
        <v>0</v>
      </c>
      <c r="H59" s="91">
        <f t="shared" si="7"/>
        <v>2</v>
      </c>
      <c r="I59" s="92">
        <f t="shared" si="7"/>
        <v>0</v>
      </c>
      <c r="J59" s="58"/>
      <c r="K59" s="37"/>
    </row>
    <row r="64" spans="1:12" ht="28.8" x14ac:dyDescent="0.3">
      <c r="B64" s="60"/>
      <c r="C64" s="61"/>
      <c r="D64" s="62" t="s">
        <v>4</v>
      </c>
      <c r="E64" s="62" t="s">
        <v>5</v>
      </c>
      <c r="F64" s="62" t="s">
        <v>6</v>
      </c>
      <c r="G64" s="62" t="s">
        <v>7</v>
      </c>
      <c r="H64" s="62" t="s">
        <v>8</v>
      </c>
      <c r="I64" s="63" t="s">
        <v>9</v>
      </c>
      <c r="J64" s="64"/>
    </row>
    <row r="65" spans="2:10" x14ac:dyDescent="0.3">
      <c r="B65" s="65" t="s">
        <v>13</v>
      </c>
      <c r="C65" s="43"/>
      <c r="D65" s="93">
        <f t="shared" ref="D65:I71" si="8">D53</f>
        <v>4.104166666666667</v>
      </c>
      <c r="E65" s="93">
        <f t="shared" si="8"/>
        <v>3.8333333333333335</v>
      </c>
      <c r="F65" s="93">
        <f t="shared" si="8"/>
        <v>4.604166666666667</v>
      </c>
      <c r="G65" s="93">
        <f t="shared" si="8"/>
        <v>4</v>
      </c>
      <c r="H65" s="93">
        <f t="shared" si="8"/>
        <v>4.291666666666667</v>
      </c>
      <c r="I65" s="94">
        <f t="shared" si="8"/>
        <v>4.145833333333333</v>
      </c>
      <c r="J65" s="66"/>
    </row>
    <row r="66" spans="2:10" x14ac:dyDescent="0.3">
      <c r="B66" s="67" t="s">
        <v>14</v>
      </c>
      <c r="C66" s="43"/>
      <c r="D66" s="95">
        <f t="shared" si="8"/>
        <v>0.77083333333333337</v>
      </c>
      <c r="E66" s="95">
        <f t="shared" si="8"/>
        <v>0.625</v>
      </c>
      <c r="F66" s="95">
        <f t="shared" si="8"/>
        <v>0.9375</v>
      </c>
      <c r="G66" s="95">
        <f t="shared" si="8"/>
        <v>0.64583333333333337</v>
      </c>
      <c r="H66" s="95">
        <f t="shared" si="8"/>
        <v>0.83333333333333337</v>
      </c>
      <c r="I66" s="96">
        <f t="shared" si="8"/>
        <v>0.72916666666666663</v>
      </c>
      <c r="J66" s="68"/>
    </row>
    <row r="67" spans="2:10" x14ac:dyDescent="0.3">
      <c r="B67" s="69" t="s">
        <v>15</v>
      </c>
      <c r="C67" s="43"/>
      <c r="D67" s="29">
        <f t="shared" si="8"/>
        <v>20</v>
      </c>
      <c r="E67" s="29">
        <f t="shared" si="8"/>
        <v>16</v>
      </c>
      <c r="F67" s="29">
        <f t="shared" si="8"/>
        <v>32</v>
      </c>
      <c r="G67" s="29">
        <f t="shared" si="8"/>
        <v>21</v>
      </c>
      <c r="H67" s="29">
        <f t="shared" si="8"/>
        <v>28</v>
      </c>
      <c r="I67" s="49">
        <f t="shared" si="8"/>
        <v>21</v>
      </c>
      <c r="J67" s="70"/>
    </row>
    <row r="68" spans="2:10" x14ac:dyDescent="0.3">
      <c r="B68" s="71" t="s">
        <v>16</v>
      </c>
      <c r="C68" s="43"/>
      <c r="D68" s="29">
        <f t="shared" si="8"/>
        <v>17</v>
      </c>
      <c r="E68" s="29">
        <f t="shared" si="8"/>
        <v>14</v>
      </c>
      <c r="F68" s="29">
        <f t="shared" si="8"/>
        <v>13</v>
      </c>
      <c r="G68" s="29">
        <f t="shared" si="8"/>
        <v>10</v>
      </c>
      <c r="H68" s="29">
        <f t="shared" si="8"/>
        <v>12</v>
      </c>
      <c r="I68" s="49">
        <f t="shared" si="8"/>
        <v>14</v>
      </c>
      <c r="J68" s="70"/>
    </row>
    <row r="69" spans="2:10" x14ac:dyDescent="0.3">
      <c r="B69" s="72" t="s">
        <v>17</v>
      </c>
      <c r="C69" s="43"/>
      <c r="D69" s="29">
        <f t="shared" si="8"/>
        <v>7</v>
      </c>
      <c r="E69" s="29">
        <f t="shared" si="8"/>
        <v>13</v>
      </c>
      <c r="F69" s="29">
        <f t="shared" si="8"/>
        <v>3</v>
      </c>
      <c r="G69" s="29">
        <f t="shared" si="8"/>
        <v>13</v>
      </c>
      <c r="H69" s="29">
        <f t="shared" si="8"/>
        <v>4</v>
      </c>
      <c r="I69" s="49">
        <f t="shared" si="8"/>
        <v>12</v>
      </c>
      <c r="J69" s="70"/>
    </row>
    <row r="70" spans="2:10" x14ac:dyDescent="0.3">
      <c r="B70" s="73" t="s">
        <v>18</v>
      </c>
      <c r="C70" s="43"/>
      <c r="D70" s="29">
        <f t="shared" si="8"/>
        <v>4</v>
      </c>
      <c r="E70" s="29">
        <f t="shared" si="8"/>
        <v>4</v>
      </c>
      <c r="F70" s="29">
        <f t="shared" si="8"/>
        <v>0</v>
      </c>
      <c r="G70" s="29">
        <f t="shared" si="8"/>
        <v>4</v>
      </c>
      <c r="H70" s="29">
        <f t="shared" si="8"/>
        <v>2</v>
      </c>
      <c r="I70" s="49">
        <f t="shared" si="8"/>
        <v>1</v>
      </c>
      <c r="J70" s="70"/>
    </row>
    <row r="71" spans="2:10" x14ac:dyDescent="0.3">
      <c r="B71" s="74" t="s">
        <v>19</v>
      </c>
      <c r="C71" s="43"/>
      <c r="D71" s="29">
        <f t="shared" si="8"/>
        <v>0</v>
      </c>
      <c r="E71" s="29">
        <f t="shared" si="8"/>
        <v>1</v>
      </c>
      <c r="F71" s="29">
        <f t="shared" si="8"/>
        <v>0</v>
      </c>
      <c r="G71" s="29">
        <f t="shared" si="8"/>
        <v>0</v>
      </c>
      <c r="H71" s="29">
        <f t="shared" si="8"/>
        <v>2</v>
      </c>
      <c r="I71" s="49">
        <f t="shared" si="8"/>
        <v>0</v>
      </c>
      <c r="J71" s="70"/>
    </row>
    <row r="72" spans="2:10" x14ac:dyDescent="0.3">
      <c r="B72" s="75" t="s">
        <v>20</v>
      </c>
      <c r="C72" s="43"/>
      <c r="D72" s="50">
        <f>(D67+D68)/$B$93</f>
        <v>0.77083333333333337</v>
      </c>
      <c r="E72" s="50">
        <f t="shared" ref="E72:I72" si="9">(E67+E68)/$B$93</f>
        <v>0.625</v>
      </c>
      <c r="F72" s="50">
        <f t="shared" si="9"/>
        <v>0.9375</v>
      </c>
      <c r="G72" s="50">
        <f t="shared" si="9"/>
        <v>0.64583333333333337</v>
      </c>
      <c r="H72" s="50">
        <f t="shared" si="9"/>
        <v>0.83333333333333337</v>
      </c>
      <c r="I72" s="50">
        <f t="shared" si="9"/>
        <v>0.72916666666666663</v>
      </c>
      <c r="J72" s="76">
        <f>AVERAGE(D72:I72)</f>
        <v>0.75694444444444453</v>
      </c>
    </row>
    <row r="73" spans="2:10" x14ac:dyDescent="0.3">
      <c r="B73" s="75" t="s">
        <v>21</v>
      </c>
      <c r="C73" s="43"/>
      <c r="D73" s="50">
        <f>D69/$B$93</f>
        <v>0.14583333333333334</v>
      </c>
      <c r="E73" s="50">
        <f t="shared" ref="E73:I73" si="10">E69/$B$93</f>
        <v>0.27083333333333331</v>
      </c>
      <c r="F73" s="50">
        <f t="shared" si="10"/>
        <v>6.25E-2</v>
      </c>
      <c r="G73" s="50">
        <f t="shared" si="10"/>
        <v>0.27083333333333331</v>
      </c>
      <c r="H73" s="50">
        <f t="shared" si="10"/>
        <v>8.3333333333333329E-2</v>
      </c>
      <c r="I73" s="50">
        <f t="shared" si="10"/>
        <v>0.25</v>
      </c>
      <c r="J73" s="77">
        <f>AVERAGE(D73:I73)</f>
        <v>0.18055555555555558</v>
      </c>
    </row>
    <row r="74" spans="2:10" x14ac:dyDescent="0.3">
      <c r="B74" s="75" t="s">
        <v>22</v>
      </c>
      <c r="C74" s="43"/>
      <c r="D74" s="50">
        <f>(D70+D71)/$B$93</f>
        <v>8.3333333333333329E-2</v>
      </c>
      <c r="E74" s="50">
        <f t="shared" ref="E74:I74" si="11">(E70+E71)/$B$93</f>
        <v>0.10416666666666667</v>
      </c>
      <c r="F74" s="50">
        <f t="shared" si="11"/>
        <v>0</v>
      </c>
      <c r="G74" s="50">
        <f t="shared" si="11"/>
        <v>8.3333333333333329E-2</v>
      </c>
      <c r="H74" s="50">
        <f t="shared" si="11"/>
        <v>8.3333333333333329E-2</v>
      </c>
      <c r="I74" s="50">
        <f t="shared" si="11"/>
        <v>2.0833333333333332E-2</v>
      </c>
      <c r="J74" s="78">
        <f>AVERAGE(D74:I74)</f>
        <v>6.2499999999999993E-2</v>
      </c>
    </row>
    <row r="75" spans="2:10" x14ac:dyDescent="0.3">
      <c r="B75" s="69" t="s">
        <v>15</v>
      </c>
      <c r="C75" s="43"/>
      <c r="D75" s="95">
        <f>D55/$B$93</f>
        <v>0.41666666666666669</v>
      </c>
      <c r="E75" s="95">
        <f t="shared" ref="E75:I75" si="12">E55/$B$93</f>
        <v>0.33333333333333331</v>
      </c>
      <c r="F75" s="95">
        <f t="shared" si="12"/>
        <v>0.66666666666666663</v>
      </c>
      <c r="G75" s="95">
        <f t="shared" si="12"/>
        <v>0.4375</v>
      </c>
      <c r="H75" s="95">
        <f t="shared" si="12"/>
        <v>0.58333333333333337</v>
      </c>
      <c r="I75" s="95">
        <f t="shared" si="12"/>
        <v>0.4375</v>
      </c>
      <c r="J75" s="78">
        <f>SUM(D75:I75)/COUNT(D75:I75)</f>
        <v>0.47916666666666669</v>
      </c>
    </row>
    <row r="76" spans="2:10" x14ac:dyDescent="0.3">
      <c r="B76" s="71" t="s">
        <v>16</v>
      </c>
      <c r="C76" s="43"/>
      <c r="D76" s="95">
        <f>D56/$B$93</f>
        <v>0.35416666666666669</v>
      </c>
      <c r="E76" s="95">
        <f t="shared" ref="E76:I76" si="13">E56/$B$93</f>
        <v>0.29166666666666669</v>
      </c>
      <c r="F76" s="95">
        <f t="shared" si="13"/>
        <v>0.27083333333333331</v>
      </c>
      <c r="G76" s="95">
        <f t="shared" si="13"/>
        <v>0.20833333333333334</v>
      </c>
      <c r="H76" s="95">
        <f t="shared" si="13"/>
        <v>0.25</v>
      </c>
      <c r="I76" s="95">
        <f t="shared" si="13"/>
        <v>0.29166666666666669</v>
      </c>
      <c r="J76" s="78">
        <f>SUM(D76:I76)/COUNT(D76:I76)</f>
        <v>0.27777777777777779</v>
      </c>
    </row>
    <row r="77" spans="2:10" x14ac:dyDescent="0.3">
      <c r="B77" s="72" t="s">
        <v>17</v>
      </c>
      <c r="C77" s="43"/>
      <c r="D77" s="95">
        <f>D57/$B$93</f>
        <v>0.14583333333333334</v>
      </c>
      <c r="E77" s="95">
        <f t="shared" ref="E77:I77" si="14">E57/$B$93</f>
        <v>0.27083333333333331</v>
      </c>
      <c r="F77" s="95">
        <f t="shared" si="14"/>
        <v>6.25E-2</v>
      </c>
      <c r="G77" s="95">
        <f t="shared" si="14"/>
        <v>0.27083333333333331</v>
      </c>
      <c r="H77" s="95">
        <f t="shared" si="14"/>
        <v>8.3333333333333329E-2</v>
      </c>
      <c r="I77" s="95">
        <f t="shared" si="14"/>
        <v>0.25</v>
      </c>
      <c r="J77" s="78">
        <f t="shared" ref="J77:J79" si="15">SUM(D77:I77)/COUNT(D77:I77)</f>
        <v>0.18055555555555558</v>
      </c>
    </row>
    <row r="78" spans="2:10" x14ac:dyDescent="0.3">
      <c r="B78" s="73" t="s">
        <v>18</v>
      </c>
      <c r="C78" s="43"/>
      <c r="D78" s="95">
        <f>D58/$B$93</f>
        <v>8.3333333333333329E-2</v>
      </c>
      <c r="E78" s="95">
        <f t="shared" ref="E78:I78" si="16">E58/$B$93</f>
        <v>8.3333333333333329E-2</v>
      </c>
      <c r="F78" s="95">
        <f t="shared" si="16"/>
        <v>0</v>
      </c>
      <c r="G78" s="95">
        <f t="shared" si="16"/>
        <v>8.3333333333333329E-2</v>
      </c>
      <c r="H78" s="95">
        <f t="shared" si="16"/>
        <v>4.1666666666666664E-2</v>
      </c>
      <c r="I78" s="95">
        <f t="shared" si="16"/>
        <v>2.0833333333333332E-2</v>
      </c>
      <c r="J78" s="98">
        <f t="shared" si="15"/>
        <v>5.2083333333333336E-2</v>
      </c>
    </row>
    <row r="79" spans="2:10" x14ac:dyDescent="0.3">
      <c r="B79" s="79" t="s">
        <v>19</v>
      </c>
      <c r="C79" s="80"/>
      <c r="D79" s="99">
        <f>D59/$B$93</f>
        <v>0</v>
      </c>
      <c r="E79" s="99">
        <f t="shared" ref="E79:I79" si="17">E59/$B$93</f>
        <v>2.0833333333333332E-2</v>
      </c>
      <c r="F79" s="99">
        <f t="shared" si="17"/>
        <v>0</v>
      </c>
      <c r="G79" s="99">
        <f t="shared" si="17"/>
        <v>0</v>
      </c>
      <c r="H79" s="99">
        <f t="shared" si="17"/>
        <v>4.1666666666666664E-2</v>
      </c>
      <c r="I79" s="99">
        <f t="shared" si="17"/>
        <v>0</v>
      </c>
      <c r="J79" s="97">
        <f t="shared" si="15"/>
        <v>1.0416666666666666E-2</v>
      </c>
    </row>
    <row r="84" spans="2:10" x14ac:dyDescent="0.3">
      <c r="B84" s="100" t="s">
        <v>23</v>
      </c>
      <c r="C84" s="101">
        <f>COUNTIF(B5:B52,"=NIÑA")</f>
        <v>22</v>
      </c>
      <c r="D84" s="102">
        <f>COUNTIF(J5:J52,"=1")/COUNT(J5:J52)</f>
        <v>0.45833333333333331</v>
      </c>
      <c r="E84" s="39"/>
      <c r="F84" s="40" t="s">
        <v>24</v>
      </c>
      <c r="G84" s="41" t="s">
        <v>25</v>
      </c>
      <c r="H84" s="107">
        <f>COUNTIF(C5:C52,"=6")</f>
        <v>2</v>
      </c>
      <c r="I84" s="102">
        <f>COUNTIF(C5:C52,"=6")/COUNT(C5:C52)</f>
        <v>4.1666666666666664E-2</v>
      </c>
      <c r="J84" s="59"/>
    </row>
    <row r="85" spans="2:10" x14ac:dyDescent="0.3">
      <c r="B85" s="103" t="s">
        <v>26</v>
      </c>
      <c r="C85" s="104">
        <f>COUNTIF(B5:B52,"=NIÑO")</f>
        <v>26</v>
      </c>
      <c r="D85" s="105">
        <f>COUNTIF(J5:J52,"=2")/COUNT(J5:J52)</f>
        <v>0.54166666666666663</v>
      </c>
      <c r="F85" s="42" t="s">
        <v>27</v>
      </c>
      <c r="G85" s="8" t="s">
        <v>28</v>
      </c>
      <c r="H85" s="108">
        <f>COUNTIF(C5:C52,"=7")</f>
        <v>2</v>
      </c>
      <c r="I85" s="109">
        <f>COUNTIF(C5:C52,"=7")/COUNT(C5:C52)</f>
        <v>4.1666666666666664E-2</v>
      </c>
      <c r="J85" s="59"/>
    </row>
    <row r="86" spans="2:10" x14ac:dyDescent="0.3">
      <c r="F86" s="42" t="s">
        <v>29</v>
      </c>
      <c r="G86" s="8" t="s">
        <v>30</v>
      </c>
      <c r="H86" s="108">
        <f>COUNTIF(C5:C52,"=8")</f>
        <v>5</v>
      </c>
      <c r="I86" s="109">
        <f>COUNTIF(C5:C52,"=8")/COUNT(C5:C52)</f>
        <v>0.10416666666666667</v>
      </c>
      <c r="J86" s="59"/>
    </row>
    <row r="87" spans="2:10" x14ac:dyDescent="0.3">
      <c r="F87" s="42" t="s">
        <v>31</v>
      </c>
      <c r="G87" s="8" t="s">
        <v>32</v>
      </c>
      <c r="H87" s="108">
        <f>COUNTIF(C5:C52,"=9")</f>
        <v>3</v>
      </c>
      <c r="I87" s="109">
        <f>COUNTIF(C5:C52,"=9")/COUNT(C5:C52)</f>
        <v>6.25E-2</v>
      </c>
      <c r="J87" s="59"/>
    </row>
    <row r="88" spans="2:10" x14ac:dyDescent="0.3">
      <c r="B88" s="106" t="s">
        <v>33</v>
      </c>
      <c r="F88" s="42" t="s">
        <v>34</v>
      </c>
      <c r="G88" s="8" t="s">
        <v>35</v>
      </c>
      <c r="H88" s="108">
        <f>COUNTIF(C5:C52,"=10")</f>
        <v>7</v>
      </c>
      <c r="I88" s="109">
        <f>COUNTIF(C5:C52,"=10")/COUNT(C5:C52)</f>
        <v>0.14583333333333334</v>
      </c>
      <c r="J88" s="59"/>
    </row>
    <row r="89" spans="2:10" x14ac:dyDescent="0.3">
      <c r="B89" s="44">
        <f>AVERAGE(D54,E54,F54,G54,H54,I54)</f>
        <v>0.75694444444444453</v>
      </c>
      <c r="F89" s="42" t="s">
        <v>36</v>
      </c>
      <c r="G89" s="8" t="s">
        <v>37</v>
      </c>
      <c r="H89" s="108">
        <f>COUNTIF(C5:C52,"=11")</f>
        <v>5</v>
      </c>
      <c r="I89" s="109">
        <f>COUNTIF(C5:C52,"=11")/COUNT(C5:C52)</f>
        <v>0.10416666666666667</v>
      </c>
      <c r="J89" s="59"/>
    </row>
    <row r="90" spans="2:10" x14ac:dyDescent="0.3">
      <c r="F90" s="42" t="s">
        <v>38</v>
      </c>
      <c r="G90" s="8" t="s">
        <v>39</v>
      </c>
      <c r="H90" s="108">
        <f>COUNTIF(C5:C52,"=12")</f>
        <v>4</v>
      </c>
      <c r="I90" s="109">
        <f>COUNTIF(C5:C52,"=12")/COUNT(C5:C52)</f>
        <v>8.3333333333333329E-2</v>
      </c>
      <c r="J90" s="59"/>
    </row>
    <row r="91" spans="2:10" x14ac:dyDescent="0.3">
      <c r="F91" s="42" t="s">
        <v>40</v>
      </c>
      <c r="G91" s="8" t="s">
        <v>41</v>
      </c>
      <c r="H91" s="108">
        <f>COUNTIF(C5:C52,"=13")</f>
        <v>10</v>
      </c>
      <c r="I91" s="109">
        <f>COUNTIF(C5:C52,"=13")/COUNT(C5:C52)</f>
        <v>0.20833333333333334</v>
      </c>
      <c r="J91" s="59"/>
    </row>
    <row r="92" spans="2:10" x14ac:dyDescent="0.3">
      <c r="B92" s="51" t="s">
        <v>42</v>
      </c>
      <c r="F92" s="42" t="s">
        <v>43</v>
      </c>
      <c r="G92" s="8" t="s">
        <v>44</v>
      </c>
      <c r="H92" s="108">
        <f>COUNTIF(C5:C52,"=14")</f>
        <v>10</v>
      </c>
      <c r="I92" s="109">
        <f>COUNTIF(C5:C52,"=14")/COUNT(C5:C52)</f>
        <v>0.20833333333333334</v>
      </c>
      <c r="J92" s="59"/>
    </row>
    <row r="93" spans="2:10" x14ac:dyDescent="0.3">
      <c r="B93" s="52">
        <f>COUNT(A5:A52)</f>
        <v>48</v>
      </c>
      <c r="F93" s="45" t="s">
        <v>45</v>
      </c>
      <c r="G93" s="46" t="s">
        <v>46</v>
      </c>
      <c r="H93" s="110">
        <f>COUNTIF(C5:C52,"=15")</f>
        <v>0</v>
      </c>
      <c r="I93" s="105">
        <f>COUNTIF(C5:C52,"=15")/COUNT(C5:C52)</f>
        <v>0</v>
      </c>
      <c r="J93" s="59"/>
    </row>
  </sheetData>
  <mergeCells count="2">
    <mergeCell ref="A1:K1"/>
    <mergeCell ref="A2:K2"/>
  </mergeCells>
  <conditionalFormatting sqref="A53:XFD53 L54">
    <cfRule type="dataBar" priority="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{9AE0E803-2595-4A8E-BC28-35A937BCD678}</x14:id>
        </ext>
      </extLst>
    </cfRule>
  </conditionalFormatting>
  <conditionalFormatting sqref="A55:XFD59">
    <cfRule type="dataBar" priority="1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{9CD411F9-B993-434C-840B-34DA9A4B6588}</x14:id>
        </ext>
      </extLst>
    </cfRule>
  </conditionalFormatting>
  <conditionalFormatting sqref="B65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{39B30900-F063-4C60-994B-139E2BB02493}</x14:id>
        </ext>
      </extLst>
    </cfRule>
  </conditionalFormatting>
  <conditionalFormatting sqref="B66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{84CE9079-294C-48C7-BDB1-FB316247C887}</x14:id>
        </ext>
      </extLst>
    </cfRule>
  </conditionalFormatting>
  <conditionalFormatting sqref="B67:B71">
    <cfRule type="dataBar" priority="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{95BDB741-B8EF-4358-8FD0-CCDAF6D7552F}</x14:id>
        </ext>
      </extLst>
    </cfRule>
  </conditionalFormatting>
  <conditionalFormatting sqref="B75:B79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{6D602E63-3F50-4228-B5D2-C563E92A4887}</x14:id>
        </ext>
      </extLst>
    </cfRule>
  </conditionalFormatting>
  <conditionalFormatting sqref="D72:I74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{86A5A876-CBF4-4DEE-A977-9384D79D1EB1}</x14:id>
        </ext>
      </extLst>
    </cfRule>
  </conditionalFormatting>
  <conditionalFormatting sqref="D75:I79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{AD655703-A709-4A18-9AA9-985707FDB854}</x14:id>
        </ext>
      </extLst>
    </cfRule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{23146914-E209-4490-A0D4-3BD2986A5F9D}</x14:id>
        </ext>
      </extLst>
    </cfRule>
  </conditionalFormatting>
  <conditionalFormatting sqref="D67:J71">
    <cfRule type="dataBar" priority="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{0B5B9A51-2CB3-4F9A-9CE3-68F825A3667A}</x14:id>
        </ext>
      </extLst>
    </cfRule>
  </conditionalFormatting>
  <conditionalFormatting sqref="M54:XFD54 A54:K54">
    <cfRule type="dataBar" priority="1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{60426EC3-4DCC-4A54-BBC1-1A542857CBDC}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E0E803-2595-4A8E-BC28-35A937BCD67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A53:XFD53 L54</xm:sqref>
        </x14:conditionalFormatting>
        <x14:conditionalFormatting xmlns:xm="http://schemas.microsoft.com/office/excel/2006/main">
          <x14:cfRule type="dataBar" id="{9CD411F9-B993-434C-840B-34DA9A4B658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A55:XFD59</xm:sqref>
        </x14:conditionalFormatting>
        <x14:conditionalFormatting xmlns:xm="http://schemas.microsoft.com/office/excel/2006/main">
          <x14:cfRule type="dataBar" id="{39B30900-F063-4C60-994B-139E2BB0249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B65</xm:sqref>
        </x14:conditionalFormatting>
        <x14:conditionalFormatting xmlns:xm="http://schemas.microsoft.com/office/excel/2006/main">
          <x14:cfRule type="dataBar" id="{84CE9079-294C-48C7-BDB1-FB316247C88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B66</xm:sqref>
        </x14:conditionalFormatting>
        <x14:conditionalFormatting xmlns:xm="http://schemas.microsoft.com/office/excel/2006/main">
          <x14:cfRule type="dataBar" id="{95BDB741-B8EF-4358-8FD0-CCDAF6D7552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B67:B71</xm:sqref>
        </x14:conditionalFormatting>
        <x14:conditionalFormatting xmlns:xm="http://schemas.microsoft.com/office/excel/2006/main">
          <x14:cfRule type="dataBar" id="{6D602E63-3F50-4228-B5D2-C563E92A488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B75:B79</xm:sqref>
        </x14:conditionalFormatting>
        <x14:conditionalFormatting xmlns:xm="http://schemas.microsoft.com/office/excel/2006/main">
          <x14:cfRule type="dataBar" id="{86A5A876-CBF4-4DEE-A977-9384D79D1EB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D72:I74</xm:sqref>
        </x14:conditionalFormatting>
        <x14:conditionalFormatting xmlns:xm="http://schemas.microsoft.com/office/excel/2006/main">
          <x14:cfRule type="dataBar" id="{AD655703-A709-4A18-9AA9-985707FDB854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008AEF"/>
              <x14:negativeBorderColor rgb="FF638EC6"/>
            </x14:dataBar>
          </x14:cfRule>
          <x14:cfRule type="dataBar" id="{23146914-E209-4490-A0D4-3BD2986A5F9D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FFB628"/>
              <x14:negativeBorderColor rgb="FF638EC6"/>
            </x14:dataBar>
          </x14:cfRule>
          <xm:sqref>D75:I79</xm:sqref>
        </x14:conditionalFormatting>
        <x14:conditionalFormatting xmlns:xm="http://schemas.microsoft.com/office/excel/2006/main">
          <x14:cfRule type="dataBar" id="{0B5B9A51-2CB3-4F9A-9CE3-68F825A3667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D67:J71</xm:sqref>
        </x14:conditionalFormatting>
        <x14:conditionalFormatting xmlns:xm="http://schemas.microsoft.com/office/excel/2006/main">
          <x14:cfRule type="dataBar" id="{60426EC3-4DCC-4A54-BBC1-1A542857CBD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M54:XFD54 A54:K54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MENORES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Residencia Internado San Ildefonso. Datos menores. 2021</dc:title>
  <dc:subject/>
  <dc:creator/>
  <cp:keywords/>
  <dc:description/>
  <cp:lastModifiedBy/>
  <cp:revision>1</cp:revision>
  <dcterms:created xsi:type="dcterms:W3CDTF">2022-03-31T11:06:23Z</dcterms:created>
  <dcterms:modified xsi:type="dcterms:W3CDTF">2025-12-15T15:02:51Z</dcterms:modified>
  <cp:category/>
  <cp:contentStatus/>
</cp:coreProperties>
</file>